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390" tabRatio="756"/>
  </bookViews>
  <sheets>
    <sheet name="1 Preliminaries" sheetId="8" r:id="rId1"/>
    <sheet name="MAIN BLOCK" sheetId="29" state="hidden" r:id="rId2"/>
    <sheet name="2 MAIN BUILDING 1" sheetId="34" r:id="rId3"/>
    <sheet name="3 Kitchen and dinning" sheetId="26" r:id="rId4"/>
    <sheet name="Sheet1" sheetId="33" state="hidden" r:id="rId5"/>
    <sheet name="4 SECURITY OFFICE" sheetId="28" r:id="rId6"/>
    <sheet name="5 MAIN TOILET" sheetId="25" r:id="rId7"/>
    <sheet name="6 SECURITY TOILET" sheetId="27" r:id="rId8"/>
    <sheet name="7 SECURITY FENCES" sheetId="30" r:id="rId9"/>
    <sheet name="8 WATCH TOWERS" sheetId="46" r:id="rId10"/>
    <sheet name="9 GATES" sheetId="31" r:id="rId11"/>
    <sheet name="10 SEPTIC TANK" sheetId="32" r:id="rId12"/>
    <sheet name="11 GENERATOR SHED and instal" sheetId="47" r:id="rId13"/>
    <sheet name="12 WATER STORAGE TANKS" sheetId="50" r:id="rId14"/>
    <sheet name="13STREET LIGHTS" sheetId="52" r:id="rId15"/>
    <sheet name="14Children Play area" sheetId="53" r:id="rId16"/>
    <sheet name="Grand summary" sheetId="17" r:id="rId17"/>
  </sheets>
  <externalReferences>
    <externalReference r:id="rId18"/>
  </externalReferences>
  <definedNames>
    <definedName name="_xlnm.Print_Area" localSheetId="13">'12 WATER STORAGE TANKS'!$A$1:$F$379</definedName>
    <definedName name="_xlnm.Print_Area" localSheetId="15">'14Children Play area'!$A$1:$F$42</definedName>
    <definedName name="_xlnm.Print_Area" localSheetId="2">'2 MAIN BUILDING 1'!$A$1:$F$412</definedName>
    <definedName name="_xlnm.Print_Area" localSheetId="3">'3 Kitchen and dinning'!$A$1:$F$405</definedName>
    <definedName name="_xlnm.Print_Area" localSheetId="5">'4 SECURITY OFFICE'!$A$1:$F$292</definedName>
    <definedName name="_xlnm.Print_Area" localSheetId="10">'9 GATES'!$A$1:$F$161</definedName>
    <definedName name="_xlnm.Print_Area" localSheetId="16">'Grand summary'!$A$1:$C$53</definedName>
  </definedNames>
  <calcPr calcId="152511"/>
</workbook>
</file>

<file path=xl/calcChain.xml><?xml version="1.0" encoding="utf-8"?>
<calcChain xmlns="http://schemas.openxmlformats.org/spreadsheetml/2006/main">
  <c r="D172" i="27" l="1"/>
  <c r="D158" i="25"/>
  <c r="F38" i="34" l="1"/>
  <c r="F39" i="34"/>
  <c r="F40" i="34"/>
  <c r="F46" i="34"/>
  <c r="F45" i="34"/>
  <c r="F44" i="34"/>
  <c r="F43" i="34"/>
  <c r="F42" i="34"/>
  <c r="F41" i="34"/>
  <c r="F16" i="34"/>
  <c r="B4" i="32" l="1"/>
  <c r="B3" i="32"/>
  <c r="F11" i="32"/>
  <c r="F264" i="47"/>
  <c r="F263" i="47"/>
  <c r="F262" i="47"/>
  <c r="F261" i="47"/>
  <c r="F260" i="47"/>
  <c r="F259" i="47"/>
  <c r="F258" i="47"/>
  <c r="F257" i="47"/>
  <c r="F256" i="47"/>
  <c r="F255" i="47"/>
  <c r="F254" i="47"/>
  <c r="F253" i="47"/>
  <c r="F252" i="47"/>
  <c r="F251" i="47"/>
  <c r="F247" i="47"/>
  <c r="F242" i="47"/>
  <c r="F237" i="47"/>
  <c r="F212" i="47"/>
  <c r="C3" i="17" l="1"/>
  <c r="D39" i="53"/>
  <c r="F211" i="26"/>
  <c r="F201" i="26"/>
  <c r="F202" i="26"/>
  <c r="F203" i="26"/>
  <c r="F204" i="26"/>
  <c r="F205" i="26"/>
  <c r="F206" i="26"/>
  <c r="F207" i="26"/>
  <c r="F208" i="26"/>
  <c r="F209" i="26"/>
  <c r="F212" i="26"/>
  <c r="F213" i="26"/>
  <c r="F214" i="26"/>
  <c r="F215" i="26"/>
  <c r="F216" i="26"/>
  <c r="F217" i="26"/>
  <c r="F218" i="26"/>
  <c r="F219" i="26"/>
  <c r="F220" i="26"/>
  <c r="F221" i="26"/>
  <c r="F222" i="26"/>
  <c r="F223" i="26"/>
  <c r="F224" i="26"/>
  <c r="F225" i="26"/>
  <c r="F226" i="26"/>
  <c r="F228" i="26"/>
  <c r="F229" i="26"/>
  <c r="F230" i="26"/>
  <c r="F231" i="26"/>
  <c r="F116" i="34" l="1"/>
  <c r="F202" i="34"/>
  <c r="F203" i="34"/>
  <c r="F204" i="34"/>
  <c r="F205" i="34"/>
  <c r="F206" i="34"/>
  <c r="F233" i="34"/>
  <c r="F234" i="34"/>
  <c r="F235" i="34"/>
  <c r="D98" i="28" l="1"/>
  <c r="D96" i="28"/>
  <c r="F96" i="28" s="1"/>
  <c r="D52" i="28"/>
  <c r="F52" i="28" s="1"/>
  <c r="F75" i="28"/>
  <c r="D62" i="28"/>
  <c r="D66" i="28" s="1"/>
  <c r="F66" i="28" s="1"/>
  <c r="D54" i="28"/>
  <c r="F54" i="28" s="1"/>
  <c r="F37" i="28"/>
  <c r="D41" i="53"/>
  <c r="F41" i="53" s="1"/>
  <c r="F39" i="53"/>
  <c r="F37" i="53"/>
  <c r="F36" i="53"/>
  <c r="F35" i="53"/>
  <c r="F34" i="53"/>
  <c r="F32" i="53"/>
  <c r="F30" i="53"/>
  <c r="F28" i="53"/>
  <c r="F26" i="53"/>
  <c r="F21" i="53"/>
  <c r="F19" i="53"/>
  <c r="F15" i="53"/>
  <c r="F14" i="53"/>
  <c r="F13" i="53"/>
  <c r="F12" i="53"/>
  <c r="F11" i="53"/>
  <c r="F10" i="53"/>
  <c r="D21" i="28"/>
  <c r="F21" i="28" s="1"/>
  <c r="F269" i="28"/>
  <c r="F267" i="28"/>
  <c r="F263" i="28"/>
  <c r="F258" i="28"/>
  <c r="F254" i="28"/>
  <c r="F253" i="28"/>
  <c r="F252" i="28"/>
  <c r="F251" i="28"/>
  <c r="F250" i="28"/>
  <c r="F249" i="28"/>
  <c r="F248" i="28"/>
  <c r="F247" i="28"/>
  <c r="F245" i="28"/>
  <c r="F241" i="28"/>
  <c r="F239" i="28"/>
  <c r="F236" i="28"/>
  <c r="F233" i="28"/>
  <c r="F232" i="28"/>
  <c r="F231" i="28"/>
  <c r="F230" i="28"/>
  <c r="F229" i="28"/>
  <c r="F228" i="28"/>
  <c r="F227" i="28"/>
  <c r="F226" i="28"/>
  <c r="F225" i="28"/>
  <c r="F224" i="28"/>
  <c r="F223" i="28"/>
  <c r="F222" i="28"/>
  <c r="B222" i="28"/>
  <c r="F221" i="28"/>
  <c r="F202" i="28"/>
  <c r="F201" i="28"/>
  <c r="F200" i="28"/>
  <c r="F197" i="28"/>
  <c r="F196" i="28"/>
  <c r="F195" i="28"/>
  <c r="F198" i="28"/>
  <c r="F194" i="28"/>
  <c r="F192" i="28"/>
  <c r="F191" i="28"/>
  <c r="F190" i="28"/>
  <c r="F189" i="28"/>
  <c r="F188" i="28"/>
  <c r="F187" i="28"/>
  <c r="F186" i="28"/>
  <c r="F185" i="28"/>
  <c r="F184" i="28"/>
  <c r="F203" i="28"/>
  <c r="F183" i="28"/>
  <c r="F182" i="28"/>
  <c r="F181" i="28"/>
  <c r="F180" i="28"/>
  <c r="F175" i="28"/>
  <c r="F174" i="28"/>
  <c r="F173" i="28"/>
  <c r="F172" i="28"/>
  <c r="F171" i="28"/>
  <c r="F170" i="28"/>
  <c r="F165" i="28"/>
  <c r="F164" i="28"/>
  <c r="F163" i="28"/>
  <c r="F162" i="28"/>
  <c r="F150" i="28"/>
  <c r="D148" i="28"/>
  <c r="F148" i="28" s="1"/>
  <c r="D146" i="28"/>
  <c r="F146" i="28" s="1"/>
  <c r="F145" i="28"/>
  <c r="F144" i="28"/>
  <c r="D143" i="28"/>
  <c r="F143" i="28" s="1"/>
  <c r="D141" i="28"/>
  <c r="F141" i="28" s="1"/>
  <c r="F140" i="28"/>
  <c r="F138" i="28"/>
  <c r="F137" i="28"/>
  <c r="F134" i="28"/>
  <c r="F133" i="28"/>
  <c r="F132" i="28"/>
  <c r="F131" i="28"/>
  <c r="F130" i="28"/>
  <c r="F129" i="28"/>
  <c r="F128" i="28"/>
  <c r="F127" i="28"/>
  <c r="F122" i="28"/>
  <c r="F121" i="28"/>
  <c r="F118" i="28"/>
  <c r="F117" i="28"/>
  <c r="F112" i="28"/>
  <c r="F111" i="28"/>
  <c r="F110" i="28"/>
  <c r="F109" i="28"/>
  <c r="F108" i="28"/>
  <c r="F107" i="28"/>
  <c r="F106" i="28"/>
  <c r="F105" i="28"/>
  <c r="F104" i="28"/>
  <c r="F99" i="28"/>
  <c r="F98" i="28"/>
  <c r="F97" i="28"/>
  <c r="F95" i="28"/>
  <c r="F94" i="28"/>
  <c r="F93" i="28"/>
  <c r="F92" i="28"/>
  <c r="F91" i="28"/>
  <c r="F90" i="28"/>
  <c r="F89" i="28"/>
  <c r="F88" i="28"/>
  <c r="F87" i="28"/>
  <c r="F86" i="28"/>
  <c r="F85" i="28"/>
  <c r="F84" i="28"/>
  <c r="F83" i="28"/>
  <c r="F82" i="28"/>
  <c r="F81" i="28"/>
  <c r="F80" i="28"/>
  <c r="F74" i="28"/>
  <c r="F73" i="28"/>
  <c r="F72" i="28"/>
  <c r="F70" i="28"/>
  <c r="F69" i="28"/>
  <c r="F68" i="28"/>
  <c r="F67" i="28"/>
  <c r="F65" i="28"/>
  <c r="F64" i="28"/>
  <c r="F63" i="28"/>
  <c r="F61" i="28"/>
  <c r="F60" i="28"/>
  <c r="F59" i="28"/>
  <c r="F58" i="28"/>
  <c r="F57" i="28"/>
  <c r="F56" i="28"/>
  <c r="F55" i="28"/>
  <c r="F53" i="28"/>
  <c r="F51" i="28"/>
  <c r="F50" i="28"/>
  <c r="F49" i="28"/>
  <c r="F48" i="28"/>
  <c r="F47" i="28"/>
  <c r="F46" i="28"/>
  <c r="F45" i="28"/>
  <c r="F44" i="28"/>
  <c r="F39" i="28"/>
  <c r="F38" i="28"/>
  <c r="F36" i="28"/>
  <c r="F35" i="28"/>
  <c r="F34" i="28"/>
  <c r="F33" i="28"/>
  <c r="F32" i="28"/>
  <c r="F31" i="28"/>
  <c r="F30" i="28"/>
  <c r="F29" i="28"/>
  <c r="F28" i="28"/>
  <c r="F27" i="28"/>
  <c r="F25" i="28"/>
  <c r="F24" i="28"/>
  <c r="F23" i="28"/>
  <c r="F22" i="28"/>
  <c r="F20" i="28"/>
  <c r="F19" i="28"/>
  <c r="F18" i="28"/>
  <c r="F17" i="28"/>
  <c r="F16" i="28"/>
  <c r="F15" i="28"/>
  <c r="F14" i="28"/>
  <c r="F13" i="28"/>
  <c r="F12" i="28"/>
  <c r="D227" i="26"/>
  <c r="F227" i="26" s="1"/>
  <c r="D210" i="26"/>
  <c r="F193" i="26"/>
  <c r="F194" i="26"/>
  <c r="F195" i="26"/>
  <c r="F196" i="26"/>
  <c r="F197" i="26"/>
  <c r="F184" i="26"/>
  <c r="F185" i="26"/>
  <c r="F186" i="26"/>
  <c r="D170" i="26"/>
  <c r="F170" i="26" s="1"/>
  <c r="D164" i="26"/>
  <c r="F164" i="26" s="1"/>
  <c r="F17" i="26"/>
  <c r="F18" i="26"/>
  <c r="F19" i="26"/>
  <c r="F20" i="26"/>
  <c r="F39" i="26"/>
  <c r="F25" i="26"/>
  <c r="F376" i="26"/>
  <c r="F375" i="26"/>
  <c r="F374" i="26"/>
  <c r="F373" i="26"/>
  <c r="F369" i="26"/>
  <c r="F365" i="26"/>
  <c r="D361" i="26"/>
  <c r="F361" i="26" s="1"/>
  <c r="F358" i="26"/>
  <c r="F347" i="26"/>
  <c r="F339" i="26"/>
  <c r="F317" i="26"/>
  <c r="F304" i="26"/>
  <c r="F301" i="26"/>
  <c r="F297" i="26"/>
  <c r="F282" i="26"/>
  <c r="F280" i="26"/>
  <c r="F279" i="26"/>
  <c r="F278" i="26"/>
  <c r="F277" i="26"/>
  <c r="F276" i="26"/>
  <c r="F275" i="26"/>
  <c r="F274" i="26"/>
  <c r="F273" i="26"/>
  <c r="F272" i="26"/>
  <c r="F271" i="26"/>
  <c r="F270" i="26"/>
  <c r="F268" i="26"/>
  <c r="F264" i="26"/>
  <c r="F262" i="26"/>
  <c r="F260" i="26"/>
  <c r="F257" i="26"/>
  <c r="F256" i="26"/>
  <c r="F255" i="26"/>
  <c r="F254" i="26"/>
  <c r="F253" i="26"/>
  <c r="F252" i="26"/>
  <c r="F251" i="26"/>
  <c r="F250" i="26"/>
  <c r="F249" i="26"/>
  <c r="F248" i="26"/>
  <c r="F247" i="26"/>
  <c r="F246" i="26"/>
  <c r="B246" i="26"/>
  <c r="F245" i="26"/>
  <c r="F237" i="26"/>
  <c r="F236" i="26"/>
  <c r="F235" i="26"/>
  <c r="F234" i="26"/>
  <c r="F192" i="26"/>
  <c r="F187" i="26"/>
  <c r="F183" i="26"/>
  <c r="F174" i="26"/>
  <c r="D172" i="26"/>
  <c r="F172" i="26" s="1"/>
  <c r="F169" i="26"/>
  <c r="F168" i="26"/>
  <c r="D167" i="26"/>
  <c r="D173" i="26" s="1"/>
  <c r="F173" i="26" s="1"/>
  <c r="D163" i="26"/>
  <c r="F163" i="26" s="1"/>
  <c r="F161" i="26"/>
  <c r="F160" i="26"/>
  <c r="F156" i="26"/>
  <c r="F155" i="26"/>
  <c r="F154" i="26"/>
  <c r="F153" i="26"/>
  <c r="F152" i="26"/>
  <c r="F151" i="26"/>
  <c r="F150" i="26"/>
  <c r="F149" i="26"/>
  <c r="F144" i="26"/>
  <c r="F143" i="26"/>
  <c r="F139" i="26"/>
  <c r="F134" i="26"/>
  <c r="F133" i="26"/>
  <c r="F132" i="26"/>
  <c r="F131" i="26"/>
  <c r="F130" i="26"/>
  <c r="F129" i="26"/>
  <c r="F128" i="26"/>
  <c r="F127" i="26"/>
  <c r="F126" i="26"/>
  <c r="F125" i="26"/>
  <c r="F124" i="26"/>
  <c r="F123" i="26"/>
  <c r="F122"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77" i="26"/>
  <c r="F76" i="26"/>
  <c r="F75" i="26"/>
  <c r="F74" i="26"/>
  <c r="F73" i="26"/>
  <c r="F72" i="26"/>
  <c r="F71" i="26"/>
  <c r="F70" i="26"/>
  <c r="F69" i="26"/>
  <c r="F68" i="26"/>
  <c r="F67" i="26"/>
  <c r="F66" i="26"/>
  <c r="F65" i="26"/>
  <c r="F84" i="26"/>
  <c r="F83" i="26"/>
  <c r="F82" i="26"/>
  <c r="F81" i="26"/>
  <c r="F80" i="26"/>
  <c r="F79" i="26"/>
  <c r="F78" i="26"/>
  <c r="F64" i="26"/>
  <c r="F63" i="26"/>
  <c r="F62" i="26"/>
  <c r="F61" i="26"/>
  <c r="F60" i="26"/>
  <c r="F59" i="26"/>
  <c r="F58" i="26"/>
  <c r="F57" i="26"/>
  <c r="F56" i="26"/>
  <c r="F55" i="26"/>
  <c r="F54" i="26"/>
  <c r="F53" i="26"/>
  <c r="F52" i="26"/>
  <c r="F51" i="26"/>
  <c r="F50" i="26"/>
  <c r="F49" i="26"/>
  <c r="F48" i="26"/>
  <c r="F47" i="26"/>
  <c r="F42" i="26"/>
  <c r="F41" i="26"/>
  <c r="F38" i="26"/>
  <c r="F37" i="26"/>
  <c r="F36" i="26"/>
  <c r="F35" i="26"/>
  <c r="F34" i="26"/>
  <c r="F33" i="26"/>
  <c r="F32" i="26"/>
  <c r="F31" i="26"/>
  <c r="F30" i="26"/>
  <c r="F29" i="26"/>
  <c r="F28" i="26"/>
  <c r="F27" i="26"/>
  <c r="F24" i="26"/>
  <c r="F23" i="26"/>
  <c r="F21" i="26"/>
  <c r="F16" i="26"/>
  <c r="F15" i="26"/>
  <c r="F14" i="26"/>
  <c r="F13" i="26"/>
  <c r="F12" i="26"/>
  <c r="F11" i="26"/>
  <c r="F10" i="26"/>
  <c r="F351" i="26" l="1"/>
  <c r="F353" i="26" s="1"/>
  <c r="F377" i="26" s="1"/>
  <c r="F403" i="26" s="1"/>
  <c r="F255" i="28"/>
  <c r="F166" i="28"/>
  <c r="F102" i="28"/>
  <c r="F278" i="28" s="1"/>
  <c r="F40" i="28"/>
  <c r="F42" i="28" s="1"/>
  <c r="F284" i="26"/>
  <c r="F289" i="26" s="1"/>
  <c r="F318" i="26" s="1"/>
  <c r="F401" i="26" s="1"/>
  <c r="F199" i="26"/>
  <c r="F397" i="26" s="1"/>
  <c r="D239" i="26"/>
  <c r="F239" i="26" s="1"/>
  <c r="F210" i="26"/>
  <c r="F188" i="26"/>
  <c r="F395" i="26" s="1"/>
  <c r="F62" i="28"/>
  <c r="F114" i="28"/>
  <c r="F280" i="28" s="1"/>
  <c r="F42" i="53"/>
  <c r="C29" i="17" s="1"/>
  <c r="D149" i="28"/>
  <c r="F149" i="28" s="1"/>
  <c r="D232" i="26"/>
  <c r="F232" i="26" s="1"/>
  <c r="F167" i="26"/>
  <c r="F120" i="26"/>
  <c r="F389" i="26" s="1"/>
  <c r="F136" i="26"/>
  <c r="F391" i="26" s="1"/>
  <c r="F43" i="26"/>
  <c r="F45" i="26" s="1"/>
  <c r="F85" i="26" s="1"/>
  <c r="F387" i="26" s="1"/>
  <c r="C7" i="17" s="1"/>
  <c r="F177" i="28" l="1"/>
  <c r="F284" i="28"/>
  <c r="F257" i="28"/>
  <c r="F271" i="28" s="1"/>
  <c r="F290" i="28" s="1"/>
  <c r="F286" i="28"/>
  <c r="F219" i="28"/>
  <c r="F288" i="28" s="1"/>
  <c r="F155" i="28"/>
  <c r="F282" i="28" s="1"/>
  <c r="F76" i="28"/>
  <c r="F276" i="28" s="1"/>
  <c r="F241" i="26"/>
  <c r="F399" i="26" s="1"/>
  <c r="F178" i="26"/>
  <c r="F393" i="26" s="1"/>
  <c r="F383" i="34"/>
  <c r="F382" i="34"/>
  <c r="F381" i="34"/>
  <c r="F380" i="34"/>
  <c r="F376" i="34"/>
  <c r="F372" i="34"/>
  <c r="D368" i="34"/>
  <c r="F368" i="34" s="1"/>
  <c r="F365" i="34"/>
  <c r="F359" i="34"/>
  <c r="F343" i="34"/>
  <c r="F351" i="34" s="1"/>
  <c r="F354" i="34" s="1"/>
  <c r="B321" i="34"/>
  <c r="F315" i="34"/>
  <c r="F303" i="34"/>
  <c r="F301" i="34"/>
  <c r="F298" i="34"/>
  <c r="F285" i="34"/>
  <c r="F283" i="34"/>
  <c r="F282" i="34"/>
  <c r="F281" i="34"/>
  <c r="F280" i="34"/>
  <c r="F279" i="34"/>
  <c r="F278" i="34"/>
  <c r="F277" i="34"/>
  <c r="F276" i="34"/>
  <c r="F275" i="34"/>
  <c r="F274" i="34"/>
  <c r="F272" i="34"/>
  <c r="F269" i="34"/>
  <c r="F267" i="34"/>
  <c r="F265" i="34"/>
  <c r="F262" i="34"/>
  <c r="F261" i="34"/>
  <c r="F260" i="34"/>
  <c r="F259" i="34"/>
  <c r="F258" i="34"/>
  <c r="F257" i="34"/>
  <c r="F256" i="34"/>
  <c r="F255" i="34"/>
  <c r="F254" i="34"/>
  <c r="B252" i="34"/>
  <c r="F250" i="34"/>
  <c r="F248" i="34"/>
  <c r="F247" i="34"/>
  <c r="F246" i="34"/>
  <c r="F245" i="34"/>
  <c r="F242" i="34"/>
  <c r="F241" i="34"/>
  <c r="F240" i="34"/>
  <c r="D239" i="34"/>
  <c r="D243" i="34" s="1"/>
  <c r="F243" i="34" s="1"/>
  <c r="F238" i="34"/>
  <c r="F232" i="34"/>
  <c r="F230" i="34"/>
  <c r="F229" i="34"/>
  <c r="F228" i="34"/>
  <c r="F227" i="34"/>
  <c r="F226" i="34"/>
  <c r="F225" i="34"/>
  <c r="F224" i="34"/>
  <c r="F223" i="34"/>
  <c r="F222" i="34"/>
  <c r="F221" i="34"/>
  <c r="F220" i="34"/>
  <c r="F219" i="34"/>
  <c r="F218" i="34"/>
  <c r="F201" i="34"/>
  <c r="F199" i="34"/>
  <c r="F194" i="34"/>
  <c r="F193" i="34"/>
  <c r="F192" i="34"/>
  <c r="F191" i="34"/>
  <c r="F190" i="34"/>
  <c r="D178" i="34"/>
  <c r="F178" i="34" s="1"/>
  <c r="D176" i="34"/>
  <c r="F176" i="34" s="1"/>
  <c r="F175" i="34"/>
  <c r="F174" i="34"/>
  <c r="D173" i="34"/>
  <c r="D179" i="34" s="1"/>
  <c r="F179" i="34" s="1"/>
  <c r="F171" i="34"/>
  <c r="D170" i="34"/>
  <c r="F170" i="34" s="1"/>
  <c r="F168" i="34"/>
  <c r="F167" i="34"/>
  <c r="F163" i="34"/>
  <c r="F162" i="34"/>
  <c r="F161" i="34"/>
  <c r="F159" i="34"/>
  <c r="F157" i="34"/>
  <c r="F155" i="34"/>
  <c r="F153" i="34"/>
  <c r="F148" i="34"/>
  <c r="F146" i="34"/>
  <c r="F142" i="34"/>
  <c r="F141" i="34"/>
  <c r="F133" i="34"/>
  <c r="F132" i="34"/>
  <c r="F131" i="34"/>
  <c r="F130" i="34"/>
  <c r="F129" i="34"/>
  <c r="F128" i="34"/>
  <c r="F127" i="34"/>
  <c r="F126" i="34"/>
  <c r="F125" i="34"/>
  <c r="F124" i="34"/>
  <c r="F123" i="34"/>
  <c r="F122" i="34"/>
  <c r="F121" i="34"/>
  <c r="F120" i="34"/>
  <c r="F119" i="34"/>
  <c r="F118" i="34"/>
  <c r="F117"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35" i="34"/>
  <c r="F34" i="34"/>
  <c r="F33" i="34"/>
  <c r="F32" i="34"/>
  <c r="F31" i="34"/>
  <c r="F30" i="34"/>
  <c r="F29" i="34"/>
  <c r="F28" i="34"/>
  <c r="F27" i="34"/>
  <c r="F26" i="34"/>
  <c r="F25" i="34"/>
  <c r="F24" i="34"/>
  <c r="F23"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48" i="34"/>
  <c r="F47" i="34"/>
  <c r="F21" i="34"/>
  <c r="F20" i="34"/>
  <c r="F19" i="34"/>
  <c r="F18" i="34"/>
  <c r="F17" i="34"/>
  <c r="F15" i="34"/>
  <c r="F14" i="34"/>
  <c r="F13" i="34"/>
  <c r="F12" i="34"/>
  <c r="F361" i="50"/>
  <c r="F371" i="50"/>
  <c r="F373" i="50"/>
  <c r="F314" i="50"/>
  <c r="F315" i="50"/>
  <c r="F316" i="50"/>
  <c r="F317" i="50"/>
  <c r="F318" i="50"/>
  <c r="F319" i="50"/>
  <c r="F320" i="50"/>
  <c r="F321" i="50"/>
  <c r="F322" i="50"/>
  <c r="F323" i="50"/>
  <c r="F324" i="50"/>
  <c r="F325" i="50"/>
  <c r="F326" i="50"/>
  <c r="F327" i="50"/>
  <c r="F313" i="50"/>
  <c r="F268" i="50"/>
  <c r="F269" i="50"/>
  <c r="F270" i="50"/>
  <c r="F271" i="50"/>
  <c r="F272" i="50"/>
  <c r="F273" i="50"/>
  <c r="F274" i="50"/>
  <c r="F275" i="50"/>
  <c r="F276" i="50"/>
  <c r="F277" i="50"/>
  <c r="F278" i="50"/>
  <c r="F279" i="50"/>
  <c r="F280" i="50"/>
  <c r="F281" i="50"/>
  <c r="F282" i="50"/>
  <c r="F283" i="50"/>
  <c r="F284" i="50"/>
  <c r="F285" i="50"/>
  <c r="F286" i="50"/>
  <c r="F287" i="50"/>
  <c r="F288" i="50"/>
  <c r="F289" i="50"/>
  <c r="F290" i="50"/>
  <c r="F291" i="50"/>
  <c r="F292" i="50"/>
  <c r="F293" i="50"/>
  <c r="F294" i="50"/>
  <c r="F295" i="50"/>
  <c r="F296" i="50"/>
  <c r="F297" i="50"/>
  <c r="F298" i="50"/>
  <c r="F299" i="50"/>
  <c r="F300" i="50"/>
  <c r="F301" i="50"/>
  <c r="F302" i="50"/>
  <c r="F267" i="50"/>
  <c r="F250" i="50"/>
  <c r="F251" i="50"/>
  <c r="F252" i="50"/>
  <c r="F253" i="50"/>
  <c r="F254" i="50"/>
  <c r="F255" i="50"/>
  <c r="F256" i="50"/>
  <c r="F257" i="50"/>
  <c r="F258" i="50"/>
  <c r="F229" i="50"/>
  <c r="F230" i="50"/>
  <c r="F231" i="50"/>
  <c r="F232" i="50"/>
  <c r="F233" i="50"/>
  <c r="F234" i="50"/>
  <c r="F235" i="50"/>
  <c r="F236" i="50"/>
  <c r="F237" i="50"/>
  <c r="F238" i="50"/>
  <c r="F239" i="50"/>
  <c r="F240" i="50"/>
  <c r="F241" i="50"/>
  <c r="F242" i="50"/>
  <c r="F243" i="50"/>
  <c r="F244" i="50"/>
  <c r="F245" i="50"/>
  <c r="F246" i="50"/>
  <c r="F247" i="50"/>
  <c r="F248" i="50"/>
  <c r="F249" i="50"/>
  <c r="F195" i="50"/>
  <c r="F196" i="50"/>
  <c r="F197" i="50"/>
  <c r="F198" i="50"/>
  <c r="F199" i="50"/>
  <c r="F200" i="50"/>
  <c r="F201" i="50"/>
  <c r="F202" i="50"/>
  <c r="F203" i="50"/>
  <c r="F204" i="50"/>
  <c r="F205" i="50"/>
  <c r="F206" i="50"/>
  <c r="F207" i="50"/>
  <c r="F208" i="50"/>
  <c r="F209" i="50"/>
  <c r="F210" i="50"/>
  <c r="F211" i="50"/>
  <c r="F212" i="50"/>
  <c r="F213" i="50"/>
  <c r="F214" i="50"/>
  <c r="F215" i="50"/>
  <c r="F216" i="50"/>
  <c r="F217" i="50"/>
  <c r="F218" i="50"/>
  <c r="F219" i="50"/>
  <c r="F220" i="50"/>
  <c r="F221" i="50"/>
  <c r="F222" i="50"/>
  <c r="F194" i="50"/>
  <c r="F226" i="50"/>
  <c r="F227" i="50"/>
  <c r="F228" i="50"/>
  <c r="F153" i="50"/>
  <c r="F154" i="50"/>
  <c r="F155" i="50"/>
  <c r="F156" i="50"/>
  <c r="F157" i="50"/>
  <c r="F158" i="50"/>
  <c r="F159" i="50"/>
  <c r="F160" i="50"/>
  <c r="F161" i="50"/>
  <c r="F162" i="50"/>
  <c r="F163" i="50"/>
  <c r="F164" i="50"/>
  <c r="F165" i="50"/>
  <c r="F166" i="50"/>
  <c r="F167" i="50"/>
  <c r="F168" i="50"/>
  <c r="F169" i="50"/>
  <c r="F170" i="50"/>
  <c r="F171" i="50"/>
  <c r="F172" i="50"/>
  <c r="F173" i="50"/>
  <c r="F174" i="50"/>
  <c r="F175" i="50"/>
  <c r="F176" i="50"/>
  <c r="F177" i="50"/>
  <c r="F178" i="50"/>
  <c r="F179" i="50"/>
  <c r="F180" i="50"/>
  <c r="F181" i="50"/>
  <c r="F182" i="50"/>
  <c r="F183" i="50"/>
  <c r="F184" i="50"/>
  <c r="F185" i="50"/>
  <c r="F186" i="50"/>
  <c r="F152" i="50"/>
  <c r="F112" i="50"/>
  <c r="F113" i="50"/>
  <c r="F114" i="50"/>
  <c r="F115" i="50"/>
  <c r="F116" i="50"/>
  <c r="F117" i="50"/>
  <c r="F118" i="50"/>
  <c r="F119" i="50"/>
  <c r="F120" i="50"/>
  <c r="F121" i="50"/>
  <c r="F122" i="50"/>
  <c r="F123" i="50"/>
  <c r="F124" i="50"/>
  <c r="F125" i="50"/>
  <c r="F126" i="50"/>
  <c r="F127" i="50"/>
  <c r="F128" i="50"/>
  <c r="F129" i="50"/>
  <c r="F130" i="50"/>
  <c r="F131" i="50"/>
  <c r="F132" i="50"/>
  <c r="F133" i="50"/>
  <c r="F134" i="50"/>
  <c r="F135" i="50"/>
  <c r="F136" i="50"/>
  <c r="F137" i="50"/>
  <c r="F138" i="50"/>
  <c r="F139" i="50"/>
  <c r="F111" i="50"/>
  <c r="F54" i="50"/>
  <c r="F55" i="50"/>
  <c r="F56" i="50"/>
  <c r="F57" i="50"/>
  <c r="F58" i="50"/>
  <c r="F59" i="50"/>
  <c r="F60" i="50"/>
  <c r="F61" i="50"/>
  <c r="F62" i="50"/>
  <c r="F63" i="50"/>
  <c r="F64" i="50"/>
  <c r="F65" i="50"/>
  <c r="F66" i="50"/>
  <c r="F67" i="50"/>
  <c r="F68" i="50"/>
  <c r="F69" i="50"/>
  <c r="F70" i="50"/>
  <c r="F71" i="50"/>
  <c r="F72" i="50"/>
  <c r="F73" i="50"/>
  <c r="F74" i="50"/>
  <c r="F75" i="50"/>
  <c r="F76" i="50"/>
  <c r="F77" i="50"/>
  <c r="F78" i="50"/>
  <c r="F53" i="50"/>
  <c r="F24" i="50"/>
  <c r="F25" i="50"/>
  <c r="F26" i="50"/>
  <c r="F27" i="50"/>
  <c r="F28" i="50"/>
  <c r="F29" i="50"/>
  <c r="F30" i="50"/>
  <c r="F31" i="50"/>
  <c r="F32" i="50"/>
  <c r="F33" i="50"/>
  <c r="F34" i="50"/>
  <c r="F35" i="50"/>
  <c r="F36" i="50"/>
  <c r="F37" i="50"/>
  <c r="F38" i="50"/>
  <c r="F39" i="50"/>
  <c r="F40" i="50"/>
  <c r="F41" i="50"/>
  <c r="F42" i="50"/>
  <c r="F43" i="50"/>
  <c r="F44" i="50"/>
  <c r="F23" i="50"/>
  <c r="F10" i="50"/>
  <c r="F11" i="50"/>
  <c r="F12" i="50"/>
  <c r="F13" i="50"/>
  <c r="F14" i="50"/>
  <c r="F9" i="50"/>
  <c r="B4" i="50"/>
  <c r="B3" i="50"/>
  <c r="D18" i="52"/>
  <c r="F18" i="52" s="1"/>
  <c r="F12" i="52"/>
  <c r="F212" i="34" l="1"/>
  <c r="F403" i="34" s="1"/>
  <c r="F384" i="34"/>
  <c r="F409" i="34" s="1"/>
  <c r="F195" i="34"/>
  <c r="F401" i="34" s="1"/>
  <c r="F292" i="28"/>
  <c r="C9" i="17" s="1"/>
  <c r="F114" i="34"/>
  <c r="F395" i="34" s="1"/>
  <c r="F138" i="34"/>
  <c r="F397" i="34" s="1"/>
  <c r="F239" i="34"/>
  <c r="F289" i="34"/>
  <c r="F295" i="34" s="1"/>
  <c r="F173" i="34"/>
  <c r="F182" i="34" s="1"/>
  <c r="F399" i="34" s="1"/>
  <c r="F49" i="34"/>
  <c r="F51" i="34" s="1"/>
  <c r="F260" i="50"/>
  <c r="F367" i="50" s="1"/>
  <c r="F306" i="50"/>
  <c r="F369" i="50" s="1"/>
  <c r="F46" i="50"/>
  <c r="F49" i="50" s="1"/>
  <c r="F143" i="50"/>
  <c r="D24" i="52"/>
  <c r="F24" i="52" s="1"/>
  <c r="F40" i="52" s="1"/>
  <c r="C27" i="17" s="1"/>
  <c r="F157" i="31"/>
  <c r="D151" i="31"/>
  <c r="F151" i="31" s="1"/>
  <c r="F147" i="31"/>
  <c r="D144" i="31"/>
  <c r="F144" i="31" s="1"/>
  <c r="F141" i="31"/>
  <c r="F82" i="50" l="1"/>
  <c r="F363" i="50" s="1"/>
  <c r="F318" i="34"/>
  <c r="F407" i="34" s="1"/>
  <c r="F252" i="34"/>
  <c r="F405" i="34" s="1"/>
  <c r="F81" i="34"/>
  <c r="F393" i="34" s="1"/>
  <c r="F146" i="50"/>
  <c r="F188" i="50" s="1"/>
  <c r="F190" i="50" s="1"/>
  <c r="F224" i="50" s="1"/>
  <c r="F365" i="50" s="1"/>
  <c r="B4" i="31"/>
  <c r="B3" i="31"/>
  <c r="F411" i="34" l="1"/>
  <c r="C5" i="17" s="1"/>
  <c r="F377" i="50"/>
  <c r="C25" i="17" s="1"/>
  <c r="D16" i="30"/>
  <c r="F16" i="30" s="1"/>
  <c r="F9" i="30"/>
  <c r="F10" i="30"/>
  <c r="F11" i="30"/>
  <c r="F12" i="30"/>
  <c r="F13" i="30"/>
  <c r="F14" i="30"/>
  <c r="F15" i="30"/>
  <c r="D32" i="30"/>
  <c r="F32" i="30" s="1"/>
  <c r="F34" i="30"/>
  <c r="F30" i="30"/>
  <c r="F36" i="30" l="1"/>
  <c r="F44" i="30" s="1"/>
  <c r="B3" i="47" l="1"/>
  <c r="B2" i="47"/>
  <c r="F202" i="47"/>
  <c r="F198" i="47"/>
  <c r="F194" i="47"/>
  <c r="F163" i="47"/>
  <c r="F144" i="47"/>
  <c r="F140" i="47"/>
  <c r="F137" i="47"/>
  <c r="F130" i="47"/>
  <c r="F128" i="47"/>
  <c r="F119" i="47"/>
  <c r="F117" i="47"/>
  <c r="F115" i="47"/>
  <c r="D109" i="47"/>
  <c r="F109" i="47" s="1"/>
  <c r="D107" i="47"/>
  <c r="D105" i="47"/>
  <c r="F105" i="47" s="1"/>
  <c r="F97" i="47"/>
  <c r="F95" i="47"/>
  <c r="F87" i="47"/>
  <c r="F85" i="47"/>
  <c r="D78" i="47"/>
  <c r="F78" i="47" s="1"/>
  <c r="D76" i="47"/>
  <c r="F76" i="47" s="1"/>
  <c r="D72" i="47"/>
  <c r="F72" i="47" s="1"/>
  <c r="D70" i="47"/>
  <c r="F70" i="47" s="1"/>
  <c r="D62" i="47"/>
  <c r="F62" i="47" s="1"/>
  <c r="D60" i="47"/>
  <c r="F60" i="47" s="1"/>
  <c r="F57" i="47"/>
  <c r="D55" i="47"/>
  <c r="F55" i="47" s="1"/>
  <c r="D51" i="47"/>
  <c r="F51" i="47" s="1"/>
  <c r="D47" i="47"/>
  <c r="F47" i="47" s="1"/>
  <c r="D40" i="47"/>
  <c r="F40" i="47" s="1"/>
  <c r="F35" i="47"/>
  <c r="D27" i="47"/>
  <c r="F27" i="47" s="1"/>
  <c r="D22" i="47"/>
  <c r="F22" i="47" s="1"/>
  <c r="F14" i="47"/>
  <c r="B4" i="46"/>
  <c r="B3" i="46"/>
  <c r="F130" i="46"/>
  <c r="F132" i="46" s="1"/>
  <c r="F152" i="46" s="1"/>
  <c r="F120" i="46"/>
  <c r="F109" i="46"/>
  <c r="D101" i="46"/>
  <c r="F101" i="46" s="1"/>
  <c r="C101" i="46"/>
  <c r="F94" i="46"/>
  <c r="F89" i="46"/>
  <c r="F88" i="46"/>
  <c r="F79" i="46"/>
  <c r="F77" i="46"/>
  <c r="D65" i="46"/>
  <c r="F65" i="46" s="1"/>
  <c r="D63" i="46"/>
  <c r="F63" i="46" s="1"/>
  <c r="D61" i="46"/>
  <c r="F61" i="46" s="1"/>
  <c r="D59" i="46"/>
  <c r="F59" i="46" s="1"/>
  <c r="D57" i="46"/>
  <c r="F57" i="46" s="1"/>
  <c r="D54" i="46"/>
  <c r="F54" i="46" s="1"/>
  <c r="D50" i="46"/>
  <c r="F50" i="46" s="1"/>
  <c r="F43" i="46"/>
  <c r="F40" i="46"/>
  <c r="F37" i="46"/>
  <c r="F34" i="46"/>
  <c r="F24" i="46"/>
  <c r="D22" i="46"/>
  <c r="F22" i="46" s="1"/>
  <c r="D19" i="46"/>
  <c r="F19" i="46" s="1"/>
  <c r="F10" i="46"/>
  <c r="F12" i="46" s="1"/>
  <c r="F140" i="46" s="1"/>
  <c r="B4" i="30"/>
  <c r="B3" i="30"/>
  <c r="F26" i="46" l="1"/>
  <c r="F142" i="46" s="1"/>
  <c r="F123" i="46"/>
  <c r="F150" i="46" s="1"/>
  <c r="F81" i="46"/>
  <c r="F146" i="46" s="1"/>
  <c r="D153" i="47"/>
  <c r="F153" i="47" s="1"/>
  <c r="D113" i="47"/>
  <c r="F113" i="47" s="1"/>
  <c r="F107" i="47"/>
  <c r="D31" i="47"/>
  <c r="F31" i="47" s="1"/>
  <c r="F42" i="47" s="1"/>
  <c r="F44" i="47" s="1"/>
  <c r="F89" i="47" s="1"/>
  <c r="F91" i="47" s="1"/>
  <c r="F66" i="46"/>
  <c r="F144" i="46" s="1"/>
  <c r="F113" i="46"/>
  <c r="F148" i="46" s="1"/>
  <c r="F134" i="47" l="1"/>
  <c r="F136" i="47" s="1"/>
  <c r="D170" i="47"/>
  <c r="F170" i="47" s="1"/>
  <c r="D157" i="47"/>
  <c r="D175" i="47" s="1"/>
  <c r="F175" i="47" s="1"/>
  <c r="F156" i="46"/>
  <c r="F158" i="46" s="1"/>
  <c r="C17" i="17" s="1"/>
  <c r="F157" i="47" l="1"/>
  <c r="F181" i="47" s="1"/>
  <c r="F183" i="47" s="1"/>
  <c r="F223" i="47" s="1"/>
  <c r="F228" i="47" s="1"/>
  <c r="F265" i="47" l="1"/>
  <c r="C23" i="17" s="1"/>
  <c r="D22" i="30"/>
  <c r="F22" i="30" s="1"/>
  <c r="F21" i="30"/>
  <c r="F23" i="30"/>
  <c r="D24" i="30" l="1"/>
  <c r="F24" i="30" s="1"/>
  <c r="F26" i="30" s="1"/>
  <c r="F42" i="30" s="1"/>
  <c r="F45" i="33" l="1"/>
  <c r="F43" i="33" l="1"/>
  <c r="F42" i="33"/>
  <c r="F41" i="33"/>
  <c r="F40" i="33"/>
  <c r="F39" i="33"/>
  <c r="F38" i="33"/>
  <c r="F37" i="33"/>
  <c r="F36" i="33"/>
  <c r="F35" i="33"/>
  <c r="D30" i="33"/>
  <c r="D31" i="33" s="1"/>
  <c r="F31" i="33" s="1"/>
  <c r="D22" i="33"/>
  <c r="D21" i="33"/>
  <c r="D14" i="33"/>
  <c r="F14" i="33" s="1"/>
  <c r="D13" i="33"/>
  <c r="F13" i="33" s="1"/>
  <c r="D11" i="33"/>
  <c r="D5" i="33"/>
  <c r="D16" i="33" s="1"/>
  <c r="D9" i="33"/>
  <c r="F9" i="33" s="1"/>
  <c r="D4" i="33"/>
  <c r="F4" i="33"/>
  <c r="D15" i="33"/>
  <c r="F15" i="33" s="1"/>
  <c r="D24" i="33"/>
  <c r="D33" i="33"/>
  <c r="F33" i="33" s="1"/>
  <c r="D27" i="33"/>
  <c r="F27" i="33" s="1"/>
  <c r="F46" i="33"/>
  <c r="F29" i="33"/>
  <c r="F22" i="33"/>
  <c r="F21" i="33"/>
  <c r="F18" i="33"/>
  <c r="F12" i="33"/>
  <c r="F11" i="33"/>
  <c r="D10" i="33" l="1"/>
  <c r="F10" i="33" s="1"/>
  <c r="F30" i="33"/>
  <c r="F16" i="33"/>
  <c r="D25" i="33"/>
  <c r="F25" i="33" s="1"/>
  <c r="D34" i="33"/>
  <c r="F34" i="33" s="1"/>
  <c r="F5" i="33"/>
  <c r="F24" i="33"/>
  <c r="D82" i="31"/>
  <c r="D31" i="31"/>
  <c r="D38" i="31"/>
  <c r="D42" i="31"/>
  <c r="D29" i="31"/>
  <c r="F341" i="27"/>
  <c r="D339" i="27"/>
  <c r="F339" i="27" s="1"/>
  <c r="F336" i="27"/>
  <c r="F331" i="27"/>
  <c r="F324" i="27"/>
  <c r="F320" i="27"/>
  <c r="F307" i="27"/>
  <c r="F305" i="27"/>
  <c r="F301" i="27"/>
  <c r="F299" i="27"/>
  <c r="F297" i="27"/>
  <c r="F295" i="27"/>
  <c r="F293" i="27"/>
  <c r="F289" i="27"/>
  <c r="D277" i="27"/>
  <c r="F277" i="27" s="1"/>
  <c r="F273" i="27"/>
  <c r="F269" i="27"/>
  <c r="F262" i="27"/>
  <c r="F261" i="27"/>
  <c r="D254" i="27"/>
  <c r="F254" i="27" s="1"/>
  <c r="F251" i="27"/>
  <c r="D248" i="27"/>
  <c r="F248" i="27" s="1"/>
  <c r="F239" i="27"/>
  <c r="F236" i="27"/>
  <c r="F230" i="27"/>
  <c r="F224" i="27"/>
  <c r="F221" i="27"/>
  <c r="F219" i="27"/>
  <c r="F210" i="27"/>
  <c r="D188" i="27"/>
  <c r="F188" i="27" s="1"/>
  <c r="D184" i="27"/>
  <c r="F184" i="27" s="1"/>
  <c r="F173" i="27"/>
  <c r="F170" i="27"/>
  <c r="F167" i="27"/>
  <c r="F165" i="27"/>
  <c r="D164" i="27"/>
  <c r="F164" i="27" s="1"/>
  <c r="F163" i="27"/>
  <c r="F162" i="27"/>
  <c r="F161" i="27"/>
  <c r="F160" i="27"/>
  <c r="F156" i="27"/>
  <c r="F155" i="27"/>
  <c r="F132" i="27"/>
  <c r="F130" i="27"/>
  <c r="D123" i="27"/>
  <c r="D198" i="27" s="1"/>
  <c r="D113" i="27"/>
  <c r="F113" i="27" s="1"/>
  <c r="D97" i="27"/>
  <c r="D190" i="27" s="1"/>
  <c r="F190" i="27" s="1"/>
  <c r="D95" i="27"/>
  <c r="F95" i="27" s="1"/>
  <c r="D93" i="27"/>
  <c r="F93" i="27" s="1"/>
  <c r="D88" i="27"/>
  <c r="F88" i="27" s="1"/>
  <c r="D86" i="27"/>
  <c r="F86" i="27" s="1"/>
  <c r="F78" i="27"/>
  <c r="F73" i="27"/>
  <c r="D67" i="27"/>
  <c r="F67" i="27" s="1"/>
  <c r="F30" i="27"/>
  <c r="D26" i="27"/>
  <c r="D37" i="27" s="1"/>
  <c r="F37" i="27" s="1"/>
  <c r="F15" i="27"/>
  <c r="D12" i="27"/>
  <c r="D24" i="27" s="1"/>
  <c r="D42" i="27" s="1"/>
  <c r="F42" i="27" s="1"/>
  <c r="B5" i="27"/>
  <c r="B4" i="27"/>
  <c r="B3" i="27"/>
  <c r="D250" i="25"/>
  <c r="F250" i="25" s="1"/>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13" i="25"/>
  <c r="F310" i="25"/>
  <c r="F305" i="25"/>
  <c r="F303" i="25"/>
  <c r="F301" i="25"/>
  <c r="F299" i="25"/>
  <c r="F297" i="25"/>
  <c r="F294" i="25"/>
  <c r="F287" i="25"/>
  <c r="F277" i="25"/>
  <c r="F273" i="25"/>
  <c r="F266" i="25"/>
  <c r="F262" i="25"/>
  <c r="F256" i="25"/>
  <c r="F252" i="25"/>
  <c r="F241" i="25"/>
  <c r="F239" i="25"/>
  <c r="F234" i="25"/>
  <c r="F223" i="25"/>
  <c r="F220" i="25"/>
  <c r="F217" i="25"/>
  <c r="F206" i="25"/>
  <c r="F205" i="25"/>
  <c r="F204" i="25"/>
  <c r="F202" i="25"/>
  <c r="F201" i="25"/>
  <c r="F200" i="25"/>
  <c r="F198" i="25"/>
  <c r="F197" i="25"/>
  <c r="F196" i="25"/>
  <c r="F195" i="25"/>
  <c r="D194" i="25"/>
  <c r="F194" i="25" s="1"/>
  <c r="F193" i="25"/>
  <c r="F192" i="25"/>
  <c r="F191" i="25"/>
  <c r="F190" i="25"/>
  <c r="F189" i="25"/>
  <c r="F188" i="25"/>
  <c r="F187" i="25"/>
  <c r="D186" i="25"/>
  <c r="F186" i="25" s="1"/>
  <c r="F185" i="25"/>
  <c r="D184" i="25"/>
  <c r="F184" i="25" s="1"/>
  <c r="F183" i="25"/>
  <c r="F182" i="25"/>
  <c r="F181" i="25"/>
  <c r="F168" i="25"/>
  <c r="F167" i="25"/>
  <c r="D166" i="25"/>
  <c r="F166" i="25" s="1"/>
  <c r="F164" i="25"/>
  <c r="F163" i="25"/>
  <c r="F162" i="25"/>
  <c r="F160" i="25"/>
  <c r="F158" i="25"/>
  <c r="F156" i="25"/>
  <c r="F153" i="25"/>
  <c r="F151" i="25"/>
  <c r="F150" i="25"/>
  <c r="F149" i="25"/>
  <c r="F148" i="25"/>
  <c r="F147" i="25"/>
  <c r="D146" i="25"/>
  <c r="F146" i="25" s="1"/>
  <c r="F142" i="25"/>
  <c r="F141" i="25"/>
  <c r="F133" i="25"/>
  <c r="F132" i="25"/>
  <c r="F131" i="25"/>
  <c r="F130" i="25"/>
  <c r="F128" i="25"/>
  <c r="F129" i="25"/>
  <c r="F127" i="25"/>
  <c r="F126" i="25"/>
  <c r="F125" i="25"/>
  <c r="F124" i="25"/>
  <c r="D123" i="25"/>
  <c r="F123" i="25" s="1"/>
  <c r="F122" i="25"/>
  <c r="F121" i="25"/>
  <c r="F120" i="25"/>
  <c r="F119" i="25"/>
  <c r="F118" i="25"/>
  <c r="F117" i="25"/>
  <c r="F116" i="25"/>
  <c r="F115" i="25"/>
  <c r="D114" i="25"/>
  <c r="F114" i="25" s="1"/>
  <c r="F101" i="25"/>
  <c r="F100" i="25"/>
  <c r="F99" i="25"/>
  <c r="D98" i="25"/>
  <c r="F98" i="25" s="1"/>
  <c r="F97" i="25"/>
  <c r="F96" i="25"/>
  <c r="F95" i="25"/>
  <c r="D94" i="25"/>
  <c r="F94" i="25" s="1"/>
  <c r="F93" i="25"/>
  <c r="D92" i="25"/>
  <c r="F92" i="25" s="1"/>
  <c r="F91" i="25"/>
  <c r="F90" i="25"/>
  <c r="F89" i="25"/>
  <c r="F88" i="25"/>
  <c r="F87" i="25"/>
  <c r="F86" i="25"/>
  <c r="F85" i="25"/>
  <c r="D84" i="25"/>
  <c r="F84" i="25" s="1"/>
  <c r="F83" i="25"/>
  <c r="F82" i="25"/>
  <c r="F81" i="25"/>
  <c r="F80" i="25"/>
  <c r="D79" i="25"/>
  <c r="F79" i="25" s="1"/>
  <c r="F78" i="25"/>
  <c r="D77" i="25"/>
  <c r="F77" i="25" s="1"/>
  <c r="F76" i="25"/>
  <c r="F75" i="25"/>
  <c r="F74" i="25"/>
  <c r="F73" i="25"/>
  <c r="F72" i="25"/>
  <c r="D71" i="25"/>
  <c r="F71" i="25" s="1"/>
  <c r="F63" i="25"/>
  <c r="F62" i="25"/>
  <c r="F61" i="25"/>
  <c r="F60" i="25"/>
  <c r="F59" i="25"/>
  <c r="F57" i="25"/>
  <c r="F56" i="25"/>
  <c r="F55" i="25"/>
  <c r="F54" i="25"/>
  <c r="D52" i="25"/>
  <c r="D58" i="25" s="1"/>
  <c r="F58" i="25" s="1"/>
  <c r="F51" i="25"/>
  <c r="F50" i="25"/>
  <c r="F49" i="25"/>
  <c r="F48" i="25"/>
  <c r="F47" i="25"/>
  <c r="F46" i="25"/>
  <c r="F45" i="25"/>
  <c r="F44" i="25"/>
  <c r="F43" i="25"/>
  <c r="F42" i="25"/>
  <c r="F41" i="25"/>
  <c r="F39" i="25"/>
  <c r="F38" i="25"/>
  <c r="F36" i="25"/>
  <c r="F35" i="25"/>
  <c r="F34" i="25"/>
  <c r="F33" i="25"/>
  <c r="F32" i="25"/>
  <c r="F31" i="25"/>
  <c r="F30" i="25"/>
  <c r="D29" i="25"/>
  <c r="F29" i="25" s="1"/>
  <c r="F28" i="25"/>
  <c r="F27" i="25"/>
  <c r="F18" i="25"/>
  <c r="F17" i="25"/>
  <c r="F16" i="25"/>
  <c r="F15" i="25"/>
  <c r="F14" i="25"/>
  <c r="F13" i="25"/>
  <c r="F12" i="25"/>
  <c r="B5" i="25"/>
  <c r="B4" i="25"/>
  <c r="B3" i="25"/>
  <c r="F349" i="27" l="1"/>
  <c r="F383" i="27" s="1"/>
  <c r="F280" i="27"/>
  <c r="F242" i="27"/>
  <c r="F379" i="27" s="1"/>
  <c r="F172" i="27"/>
  <c r="F174" i="27" s="1"/>
  <c r="F12" i="27"/>
  <c r="F17" i="27" s="1"/>
  <c r="F367" i="27" s="1"/>
  <c r="F361" i="25"/>
  <c r="F385" i="25" s="1"/>
  <c r="F243" i="25"/>
  <c r="F381" i="25" s="1"/>
  <c r="F282" i="25"/>
  <c r="F284" i="25" s="1"/>
  <c r="F171" i="25"/>
  <c r="F377" i="25" s="1"/>
  <c r="F135" i="25"/>
  <c r="F375" i="25" s="1"/>
  <c r="F102" i="25"/>
  <c r="F373" i="25" s="1"/>
  <c r="D199" i="25"/>
  <c r="F199" i="25" s="1"/>
  <c r="F19" i="25"/>
  <c r="F369" i="25" s="1"/>
  <c r="F52" i="25"/>
  <c r="D37" i="25"/>
  <c r="D40" i="25"/>
  <c r="F40" i="25" s="1"/>
  <c r="D208" i="27"/>
  <c r="F208" i="27" s="1"/>
  <c r="F198" i="27"/>
  <c r="D202" i="27"/>
  <c r="F202" i="27" s="1"/>
  <c r="F24" i="27"/>
  <c r="D34" i="27"/>
  <c r="F34" i="27" s="1"/>
  <c r="D41" i="27"/>
  <c r="F97" i="27"/>
  <c r="F100" i="27" s="1"/>
  <c r="F371" i="27" s="1"/>
  <c r="F26" i="27"/>
  <c r="F123" i="27"/>
  <c r="F142" i="27" s="1"/>
  <c r="F373" i="27" s="1"/>
  <c r="F375" i="27" l="1"/>
  <c r="F284" i="27"/>
  <c r="F311" i="27" s="1"/>
  <c r="F381" i="27" s="1"/>
  <c r="F213" i="27"/>
  <c r="F377" i="27" s="1"/>
  <c r="F317" i="25"/>
  <c r="F383" i="25" s="1"/>
  <c r="D203" i="25"/>
  <c r="F203" i="25" s="1"/>
  <c r="F207" i="25" s="1"/>
  <c r="F379" i="25" s="1"/>
  <c r="F65" i="25"/>
  <c r="F371" i="25" s="1"/>
  <c r="F41" i="27"/>
  <c r="D47" i="27"/>
  <c r="F393" i="25" l="1"/>
  <c r="F398" i="25" s="1"/>
  <c r="C11" i="17" s="1"/>
  <c r="D54" i="27"/>
  <c r="F47" i="27"/>
  <c r="D58" i="27" l="1"/>
  <c r="F58" i="27" s="1"/>
  <c r="F54" i="27"/>
  <c r="F60" i="27" l="1"/>
  <c r="F369" i="27" s="1"/>
  <c r="F391" i="27" s="1"/>
  <c r="F396" i="27" s="1"/>
  <c r="C13" i="17" s="1"/>
  <c r="F100" i="32"/>
  <c r="F98" i="32"/>
  <c r="F96" i="32"/>
  <c r="F94" i="32"/>
  <c r="F88" i="32"/>
  <c r="F84" i="32"/>
  <c r="F81" i="32"/>
  <c r="F76" i="32"/>
  <c r="F68" i="32"/>
  <c r="F66" i="32"/>
  <c r="F64" i="32"/>
  <c r="F62" i="32"/>
  <c r="F60" i="32"/>
  <c r="F56" i="32"/>
  <c r="F49" i="32"/>
  <c r="F44" i="32"/>
  <c r="F40" i="32"/>
  <c r="F30" i="32"/>
  <c r="F27" i="32"/>
  <c r="F20" i="32"/>
  <c r="F16" i="32"/>
  <c r="F37" i="32" l="1"/>
  <c r="F39" i="32" s="1"/>
  <c r="F73" i="32" s="1"/>
  <c r="F75" i="32" s="1"/>
  <c r="F131" i="31"/>
  <c r="D114" i="31"/>
  <c r="F114" i="31" s="1"/>
  <c r="F109" i="31"/>
  <c r="F101" i="31"/>
  <c r="D97" i="31"/>
  <c r="F97" i="31" s="1"/>
  <c r="D88" i="31"/>
  <c r="F88" i="31" s="1"/>
  <c r="F82" i="31"/>
  <c r="D79" i="31"/>
  <c r="D72" i="31"/>
  <c r="D69" i="31"/>
  <c r="D64" i="31"/>
  <c r="D57" i="31"/>
  <c r="D51" i="31"/>
  <c r="F51" i="31" s="1"/>
  <c r="D46" i="31"/>
  <c r="D44" i="31"/>
  <c r="F38" i="31"/>
  <c r="F31" i="31"/>
  <c r="F29" i="31"/>
  <c r="D23" i="31"/>
  <c r="F23" i="31" s="1"/>
  <c r="D19" i="31"/>
  <c r="F19" i="31" s="1"/>
  <c r="F16" i="31"/>
  <c r="F14" i="31"/>
  <c r="F11" i="31"/>
  <c r="D8" i="30"/>
  <c r="F8" i="30" s="1"/>
  <c r="F18" i="30" s="1"/>
  <c r="F40" i="30" s="1"/>
  <c r="F46" i="30" s="1"/>
  <c r="C15" i="17" s="1"/>
  <c r="F572" i="29"/>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F112" i="29"/>
  <c r="D112" i="29"/>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102" i="32" l="1"/>
  <c r="C21" i="17" s="1"/>
  <c r="F69" i="31"/>
  <c r="F79" i="31"/>
  <c r="F64" i="31"/>
  <c r="F72" i="31"/>
  <c r="D119" i="31"/>
  <c r="F119" i="31" s="1"/>
  <c r="F46" i="31"/>
  <c r="F57" i="31"/>
  <c r="F516" i="29"/>
  <c r="F595" i="29" s="1"/>
  <c r="D355" i="29"/>
  <c r="F355" i="29" s="1"/>
  <c r="F452" i="29"/>
  <c r="F593" i="29" s="1"/>
  <c r="F19" i="29"/>
  <c r="F581" i="29" s="1"/>
  <c r="F573" i="29"/>
  <c r="F597" i="29" s="1"/>
  <c r="F65" i="29"/>
  <c r="F100" i="29"/>
  <c r="F188" i="29" s="1"/>
  <c r="F585" i="29" s="1"/>
  <c r="F42" i="31"/>
  <c r="F44" i="31"/>
  <c r="F72" i="29"/>
  <c r="D121" i="29"/>
  <c r="F121" i="29" s="1"/>
  <c r="D79" i="29"/>
  <c r="F254" i="29"/>
  <c r="F587" i="29" s="1"/>
  <c r="F299" i="29"/>
  <c r="F42" i="29"/>
  <c r="D54" i="29"/>
  <c r="F54" i="29" s="1"/>
  <c r="F53" i="31" l="1"/>
  <c r="F55" i="31" s="1"/>
  <c r="F105" i="31" s="1"/>
  <c r="F107" i="31" s="1"/>
  <c r="F159" i="31" s="1"/>
  <c r="F161" i="31" s="1"/>
  <c r="C19" i="17" s="1"/>
  <c r="D361" i="29"/>
  <c r="F361" i="29" s="1"/>
  <c r="F377" i="29" s="1"/>
  <c r="F591" i="29" s="1"/>
  <c r="F319" i="29"/>
  <c r="F589" i="29" s="1"/>
  <c r="D58" i="29"/>
  <c r="F58" i="29" s="1"/>
  <c r="F79" i="29"/>
  <c r="D86" i="29"/>
  <c r="F86" i="29" s="1"/>
  <c r="C32" i="17" l="1"/>
  <c r="F90" i="29"/>
  <c r="F583" i="29" s="1"/>
  <c r="F605" i="29" s="1"/>
  <c r="F612" i="29" s="1"/>
  <c r="F405" i="26" l="1"/>
</calcChain>
</file>

<file path=xl/comments1.xml><?xml version="1.0" encoding="utf-8"?>
<comments xmlns="http://schemas.openxmlformats.org/spreadsheetml/2006/main">
  <authors>
    <author>user</author>
  </authors>
  <commentList>
    <comment ref="D41" authorId="0">
      <text>
        <r>
          <rPr>
            <b/>
            <sz val="9"/>
            <color indexed="81"/>
            <rFont val="Tahoma"/>
            <family val="2"/>
          </rPr>
          <t>user:</t>
        </r>
        <r>
          <rPr>
            <sz val="9"/>
            <color indexed="81"/>
            <rFont val="Tahoma"/>
            <family val="2"/>
          </rPr>
          <t xml:space="preserve">
We are having two different lengths, ie 380 for ground beams and 475 for the Ring beam. Pls recheck</t>
        </r>
      </text>
    </comment>
  </commentList>
</comments>
</file>

<file path=xl/comments2.xml><?xml version="1.0" encoding="utf-8"?>
<comments xmlns="http://schemas.openxmlformats.org/spreadsheetml/2006/main">
  <authors>
    <author>user</author>
  </authors>
  <commentList>
    <comment ref="D113" authorId="0">
      <text>
        <r>
          <rPr>
            <b/>
            <sz val="9"/>
            <color indexed="81"/>
            <rFont val="Tahoma"/>
            <family val="2"/>
          </rPr>
          <t>user:</t>
        </r>
        <r>
          <rPr>
            <sz val="9"/>
            <color indexed="81"/>
            <rFont val="Tahoma"/>
            <family val="2"/>
          </rPr>
          <t xml:space="preserve">
IS this ground beam the same as strip foundation? Above you have given a width of 600</t>
        </r>
      </text>
    </comment>
  </commentList>
</comments>
</file>

<file path=xl/sharedStrings.xml><?xml version="1.0" encoding="utf-8"?>
<sst xmlns="http://schemas.openxmlformats.org/spreadsheetml/2006/main" count="4654" uniqueCount="1729">
  <si>
    <t>ITEM</t>
  </si>
  <si>
    <t>DESCRIPTION</t>
  </si>
  <si>
    <t>UNIT</t>
  </si>
  <si>
    <t>B</t>
  </si>
  <si>
    <t>M</t>
  </si>
  <si>
    <t>No.</t>
  </si>
  <si>
    <t>C</t>
  </si>
  <si>
    <t>D</t>
  </si>
  <si>
    <t>E</t>
  </si>
  <si>
    <t>H</t>
  </si>
  <si>
    <t>F</t>
  </si>
  <si>
    <t>I</t>
  </si>
  <si>
    <t>Ground beam</t>
  </si>
  <si>
    <t>No</t>
  </si>
  <si>
    <t>A</t>
  </si>
  <si>
    <t>G</t>
  </si>
  <si>
    <t>J</t>
  </si>
  <si>
    <t>K</t>
  </si>
  <si>
    <t>L</t>
  </si>
  <si>
    <t>Floor Finishes</t>
  </si>
  <si>
    <t>Kg</t>
  </si>
  <si>
    <t>ITEM NO.</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</si>
  <si>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</si>
  <si>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</si>
  <si>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</si>
  <si>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</si>
  <si>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</si>
  <si>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</si>
  <si>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</si>
  <si>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</si>
  <si>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</si>
  <si>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</si>
  <si>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</si>
  <si>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</si>
  <si>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</si>
  <si>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</si>
  <si>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</si>
  <si>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</si>
  <si>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</si>
  <si>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</si>
  <si>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</si>
  <si>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</si>
  <si>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</si>
  <si>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</si>
  <si>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</si>
  <si>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</si>
  <si>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</si>
  <si>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</si>
  <si>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</si>
  <si>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</si>
  <si>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</si>
  <si>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</si>
  <si>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</si>
  <si>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US$</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</si>
  <si>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</si>
  <si>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</si>
  <si>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</si>
  <si>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</si>
  <si>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</si>
  <si>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</si>
  <si>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</si>
  <si>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</si>
  <si>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</si>
  <si>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</si>
  <si>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PAGE</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</si>
  <si>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</si>
  <si>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</si>
  <si>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</si>
  <si>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</si>
  <si>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</si>
  <si>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</si>
  <si>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</si>
  <si>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</si>
  <si>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</si>
  <si>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</si>
  <si>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</si>
  <si>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</si>
  <si>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</si>
  <si>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</si>
  <si>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</si>
  <si>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</si>
  <si>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</si>
  <si>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</si>
  <si>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</si>
  <si>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</si>
  <si>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</si>
  <si>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</si>
  <si>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</si>
  <si>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</si>
  <si>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</si>
  <si>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</si>
  <si>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</si>
  <si>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</si>
  <si>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</si>
  <si>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</si>
  <si>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</si>
  <si>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</si>
  <si>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</si>
  <si>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</si>
  <si>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</si>
  <si>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</si>
  <si>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</si>
  <si>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</si>
  <si>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</si>
  <si>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</si>
  <si>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</si>
  <si>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</si>
  <si>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</si>
  <si>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</si>
  <si>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</si>
  <si>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</si>
  <si>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</si>
  <si>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</si>
  <si>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</si>
  <si>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</si>
  <si>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</si>
  <si>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</si>
  <si>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</si>
  <si>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</si>
  <si>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</si>
  <si>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</si>
  <si>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</si>
  <si>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</si>
  <si>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</si>
  <si>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</si>
  <si>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</si>
  <si>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</si>
  <si>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</si>
  <si>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</si>
  <si>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</si>
  <si>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</si>
  <si>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</si>
  <si>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</si>
  <si>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</si>
  <si>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</si>
  <si>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</si>
  <si>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</si>
  <si>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</si>
  <si>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</si>
  <si>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</si>
  <si>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</si>
  <si>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</si>
  <si>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</si>
  <si>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</si>
  <si>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</si>
  <si>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</si>
  <si>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</si>
  <si>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</si>
  <si>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</si>
  <si>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</si>
  <si>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</si>
  <si>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</si>
  <si>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</si>
  <si>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</si>
  <si>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</si>
  <si>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</si>
  <si>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</si>
  <si>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</si>
  <si>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</si>
  <si>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</si>
  <si>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</si>
  <si>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</si>
  <si>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</si>
  <si>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</si>
  <si>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</si>
  <si>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</si>
  <si>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</si>
  <si>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</si>
  <si>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</si>
  <si>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</si>
  <si>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</si>
  <si>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</si>
  <si>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</si>
  <si>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</si>
  <si>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</si>
  <si>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</si>
  <si>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</si>
  <si>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</si>
  <si>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</si>
  <si>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</si>
  <si>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</si>
  <si>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</si>
  <si>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</si>
  <si>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</si>
  <si>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</si>
  <si>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</si>
  <si>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</si>
  <si>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</si>
  <si>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</si>
  <si>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</si>
  <si>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</si>
  <si>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</si>
  <si>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</si>
  <si>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</si>
  <si>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</si>
  <si>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</si>
  <si>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</si>
  <si>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</si>
  <si>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</si>
  <si>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</si>
  <si>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</si>
  <si>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</si>
  <si>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</si>
  <si>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</si>
  <si>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</si>
  <si>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</si>
  <si>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</si>
  <si>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</si>
  <si>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</si>
  <si>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</si>
  <si>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</si>
  <si>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</si>
  <si>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</si>
  <si>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</si>
  <si>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</si>
  <si>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</si>
  <si>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</si>
  <si>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</si>
  <si>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</si>
  <si>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</si>
  <si>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</si>
  <si>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</si>
  <si>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</si>
  <si>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</si>
  <si>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</si>
  <si>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</si>
  <si>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</si>
  <si>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</si>
  <si>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</si>
  <si>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</si>
  <si>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</si>
  <si>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</si>
  <si>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</si>
  <si>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</si>
  <si>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</si>
  <si>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</si>
  <si>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</si>
  <si>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</si>
  <si>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</si>
  <si>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</si>
  <si>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</si>
  <si>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</si>
  <si>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</si>
  <si>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</si>
  <si>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</si>
  <si>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</si>
  <si>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</si>
  <si>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</si>
  <si>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</si>
  <si>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</si>
  <si>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</si>
  <si>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</si>
  <si>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</si>
  <si>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</si>
  <si>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</si>
  <si>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</si>
  <si>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</si>
  <si>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</si>
  <si>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</si>
  <si>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</si>
  <si>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</si>
  <si>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</si>
  <si>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</si>
  <si>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</si>
  <si>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</si>
  <si>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</si>
  <si>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</si>
  <si>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</si>
  <si>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</si>
  <si>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</si>
  <si>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</si>
  <si>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</si>
  <si>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</si>
  <si>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</si>
  <si>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</si>
  <si>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</si>
  <si>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</si>
  <si>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</si>
  <si>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</si>
  <si>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</si>
  <si>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</si>
  <si>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</si>
  <si>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</si>
  <si>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</si>
  <si>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</si>
  <si>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</si>
  <si>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</si>
  <si>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</si>
  <si>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</si>
  <si>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</si>
  <si>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</si>
  <si>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</si>
  <si>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</si>
  <si>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</si>
  <si>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</si>
  <si>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</si>
  <si>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</si>
  <si>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</si>
  <si>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</si>
  <si>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</si>
  <si>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</si>
  <si>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</si>
  <si>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</si>
  <si>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</si>
  <si>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</si>
  <si>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</si>
  <si>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</si>
  <si>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</si>
  <si>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</si>
  <si>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</si>
  <si>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</si>
  <si>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</si>
  <si>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</si>
  <si>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</si>
  <si>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</si>
  <si>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</si>
  <si>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</si>
  <si>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</si>
  <si>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</si>
  <si>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</si>
  <si>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</si>
  <si>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</si>
  <si>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</si>
  <si>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</si>
  <si>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</si>
  <si>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</si>
  <si>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</si>
  <si>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</si>
  <si>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</si>
  <si>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</si>
  <si>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</si>
  <si>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</si>
  <si>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</si>
  <si>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</si>
  <si>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</si>
  <si>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</si>
  <si>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</si>
  <si>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</si>
  <si>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</si>
  <si>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</si>
  <si>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</si>
  <si>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</si>
  <si>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</si>
  <si>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</si>
  <si>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</si>
  <si>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</si>
  <si>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</si>
  <si>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</si>
  <si>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</si>
  <si>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</si>
  <si>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</si>
  <si>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</si>
  <si>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</si>
  <si>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</si>
  <si>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</si>
  <si>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</si>
  <si>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</si>
  <si>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</si>
  <si>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</si>
  <si>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</si>
  <si>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</si>
  <si>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</si>
  <si>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</si>
  <si>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</si>
  <si>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</si>
  <si>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</si>
  <si>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</si>
  <si>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</si>
  <si>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</si>
  <si>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</si>
  <si>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</si>
  <si>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</si>
  <si>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</si>
  <si>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</si>
  <si>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</si>
  <si>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</si>
  <si>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</si>
  <si>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</si>
  <si>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</si>
  <si>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</si>
  <si>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</si>
  <si>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</si>
  <si>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</si>
  <si>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</si>
  <si>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</si>
  <si>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</si>
  <si>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</si>
  <si>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</si>
  <si>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</si>
  <si>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</si>
  <si>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</si>
  <si>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QNTY</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</si>
  <si>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</si>
  <si>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</si>
  <si>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</si>
  <si>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</si>
  <si>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</si>
  <si>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</si>
  <si>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</si>
  <si>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</si>
  <si>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</si>
  <si>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</si>
  <si>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</si>
  <si>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</si>
  <si>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</si>
  <si>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</si>
  <si>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</si>
  <si>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</si>
  <si>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</si>
  <si>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</si>
  <si>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</si>
  <si>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</si>
  <si>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</si>
  <si>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</si>
  <si>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</si>
  <si>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</si>
  <si>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</si>
  <si>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</si>
  <si>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</si>
  <si>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</si>
  <si>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</si>
  <si>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</si>
  <si>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</si>
  <si>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</si>
  <si>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</si>
  <si>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</si>
  <si>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</si>
  <si>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</si>
  <si>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</si>
  <si>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</si>
  <si>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</si>
  <si>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</si>
  <si>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To edge of floor slab</t>
  </si>
  <si>
    <t>Ditto to sides and soffits of roof slab</t>
  </si>
  <si>
    <t>ELEMENT NO. 4 : WALLING</t>
  </si>
  <si>
    <t>cement sand mortar (1:4)</t>
  </si>
  <si>
    <t>400mm thick rubble stone foundation walling</t>
  </si>
  <si>
    <t>SUPER-STRUCTURE WALLING</t>
  </si>
  <si>
    <t>ELEMENT NO. 6 : FINISHES</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</si>
  <si>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</si>
  <si>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</si>
  <si>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</si>
  <si>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</si>
  <si>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</si>
  <si>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</si>
  <si>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</si>
  <si>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</si>
  <si>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</si>
  <si>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</si>
  <si>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</si>
  <si>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</si>
  <si>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</si>
  <si>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</si>
  <si>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</si>
  <si>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</si>
  <si>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</si>
  <si>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</si>
  <si>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</si>
  <si>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</si>
  <si>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</si>
  <si>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</si>
  <si>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</si>
  <si>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</si>
  <si>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</si>
  <si>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</si>
  <si>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</si>
  <si>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</si>
  <si>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</si>
  <si>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</si>
  <si>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</si>
  <si>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</si>
  <si>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</si>
  <si>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</si>
  <si>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5/1</t>
  </si>
  <si>
    <t>5/2</t>
  </si>
  <si>
    <t>5/3</t>
  </si>
  <si>
    <t>5/4</t>
  </si>
  <si>
    <t>5/6</t>
  </si>
  <si>
    <t>5/8</t>
  </si>
  <si>
    <t>5/9</t>
  </si>
  <si>
    <t>Grand Total</t>
  </si>
  <si>
    <t>TOTAL FOR SECTION 5: CARRIED TO GRAND SUMMARY</t>
  </si>
  <si>
    <t>Column bases</t>
  </si>
  <si>
    <t xml:space="preserve">Ditto </t>
  </si>
  <si>
    <t>Ditto:</t>
  </si>
  <si>
    <t>Suspended slab</t>
  </si>
  <si>
    <t xml:space="preserve">SIGNED:  </t>
  </si>
  <si>
    <t>SIGNED:</t>
  </si>
  <si>
    <t>ROOF SLAB</t>
  </si>
  <si>
    <t>Y12 (Nominal Diameter 12mm) bars as main bars bottom 1</t>
  </si>
  <si>
    <t>SECTION NO. 5</t>
  </si>
  <si>
    <t>SECTION NO. 6</t>
  </si>
  <si>
    <t>SECTION NO. 7</t>
  </si>
  <si>
    <t>TOTAL AMOUNT CARRIED TO FORM OF TENDER</t>
  </si>
  <si>
    <t xml:space="preserve">Excavate trench for foundation not exceeding 1.50 </t>
  </si>
  <si>
    <t xml:space="preserve">50mm blinding </t>
  </si>
  <si>
    <t xml:space="preserve">Insitu concrete class 25/20 , vibrated and reinforced as described, in:- </t>
  </si>
  <si>
    <t>Columns (Height 3m)</t>
  </si>
  <si>
    <t>3m HIGH COLUMNS</t>
  </si>
  <si>
    <t>Ditto to sides of steps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</si>
  <si>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</si>
  <si>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</si>
  <si>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</si>
  <si>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</si>
  <si>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</si>
  <si>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</si>
  <si>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</si>
  <si>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</si>
  <si>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</si>
  <si>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ELEMENT NO. 5 :  ROOF FINISHES</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</si>
  <si>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</si>
  <si>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</si>
  <si>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</si>
  <si>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</si>
  <si>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</si>
  <si>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</si>
  <si>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</si>
  <si>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</si>
  <si>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</si>
  <si>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</si>
  <si>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</si>
  <si>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</si>
  <si>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</si>
  <si>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</si>
  <si>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</si>
  <si>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</si>
  <si>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</si>
  <si>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</si>
  <si>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</si>
  <si>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</si>
  <si>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Vent grills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</si>
  <si>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</si>
  <si>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</si>
  <si>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</si>
  <si>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</si>
  <si>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</si>
  <si>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</si>
  <si>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</si>
  <si>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</si>
  <si>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</si>
  <si>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</si>
  <si>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</si>
  <si>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</si>
  <si>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VENT BLOCKS</t>
  </si>
  <si>
    <t>50mm thick door overall size 900x2150mm high</t>
  </si>
  <si>
    <t xml:space="preserve">Supply delivery and fix the following ironmongery </t>
  </si>
  <si>
    <t>with matching screws</t>
  </si>
  <si>
    <t>100mm heavy duty butt hinges</t>
  </si>
  <si>
    <t xml:space="preserve">3 lever mortice lock as Union 2277complete with </t>
  </si>
  <si>
    <t>Union 2277 683 -06 -2 brass lever furniture</t>
  </si>
  <si>
    <t>100mm thick permanet ventilation blocks over openings</t>
  </si>
  <si>
    <t>Type 4S - 4x18w surface mount flourescent light fitting</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</si>
  <si>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</si>
  <si>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</si>
  <si>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</si>
  <si>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</si>
  <si>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</si>
  <si>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</si>
  <si>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</si>
  <si>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</si>
  <si>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</si>
  <si>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</si>
  <si>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</si>
  <si>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</si>
  <si>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</si>
  <si>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</si>
  <si>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</si>
  <si>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</si>
  <si>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</si>
  <si>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</si>
  <si>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</si>
  <si>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</si>
  <si>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</si>
  <si>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</si>
  <si>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</si>
  <si>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</si>
  <si>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</si>
  <si>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</si>
  <si>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</si>
  <si>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</si>
  <si>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</si>
  <si>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</si>
  <si>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</si>
  <si>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</si>
  <si>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</si>
  <si>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</si>
  <si>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</si>
  <si>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</si>
  <si>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</si>
  <si>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</si>
  <si>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</si>
  <si>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</si>
  <si>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</si>
  <si>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</si>
  <si>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</si>
  <si>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</si>
  <si>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</si>
  <si>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</si>
  <si>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</si>
  <si>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2000mm x 800mm</t>
  </si>
  <si>
    <t>45mm thick solid core flush door to B.S 459: parts faced both</t>
  </si>
  <si>
    <t>sides with 6mm mahogany veneered plywood and lipped on</t>
  </si>
  <si>
    <t>all edges in hardwood,  including all planted moulding.</t>
  </si>
  <si>
    <t>Complete with hinges and locks</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</si>
  <si>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</si>
  <si>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</si>
  <si>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</si>
  <si>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</si>
  <si>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</si>
  <si>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</si>
  <si>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</si>
  <si>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</si>
  <si>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</si>
  <si>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</si>
  <si>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</si>
  <si>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</si>
  <si>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</si>
  <si>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</si>
  <si>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</si>
  <si>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</si>
  <si>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</si>
  <si>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</si>
  <si>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</si>
  <si>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</si>
  <si>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</si>
  <si>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</si>
  <si>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</si>
  <si>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</si>
  <si>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</si>
  <si>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</si>
  <si>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</si>
  <si>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</si>
  <si>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</si>
  <si>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</si>
  <si>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r>
      <t xml:space="preserve">The site is located in </t>
    </r>
    <r>
      <rPr>
        <b/>
        <sz val="11"/>
        <rFont val="Tahoma"/>
        <family val="2"/>
      </rPr>
      <t>……………………………………….. DISTRICT</t>
    </r>
  </si>
  <si>
    <t>Overall size 600 x 800mm high</t>
  </si>
  <si>
    <t>Overall size 1000 x 1200mm high</t>
  </si>
  <si>
    <t>Overall size 1500 x1200mm high</t>
  </si>
  <si>
    <t>Total</t>
  </si>
  <si>
    <t xml:space="preserve">50mm thick Quarry dust  blinding to surfaces of hardcore :rolled smooth to receive polytheen sheeting (m.s) </t>
  </si>
  <si>
    <t>RATE</t>
  </si>
  <si>
    <t>AMOUNT</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</si>
  <si>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</si>
  <si>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</si>
  <si>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</si>
  <si>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</si>
  <si>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</si>
  <si>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</si>
  <si>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</si>
  <si>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</si>
  <si>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</si>
  <si>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</si>
  <si>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</si>
  <si>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</si>
  <si>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</si>
  <si>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</si>
  <si>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</si>
  <si>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</si>
  <si>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</si>
  <si>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</si>
  <si>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</si>
  <si>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</si>
  <si>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</si>
  <si>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</si>
  <si>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</si>
  <si>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</si>
  <si>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</si>
  <si>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</si>
  <si>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</si>
  <si>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</si>
  <si>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</si>
  <si>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</si>
  <si>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</si>
  <si>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</si>
  <si>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</si>
  <si>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</si>
  <si>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</si>
  <si>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</si>
  <si>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</si>
  <si>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</si>
  <si>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</si>
  <si>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</si>
  <si>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</si>
  <si>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</si>
  <si>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</si>
  <si>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</si>
  <si>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</si>
  <si>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</si>
  <si>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</si>
  <si>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</si>
  <si>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</si>
  <si>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</si>
  <si>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</si>
  <si>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</si>
  <si>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</si>
  <si>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</si>
  <si>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 xml:space="preserve">ITEM </t>
  </si>
  <si>
    <t xml:space="preserve">UNIT </t>
  </si>
  <si>
    <t>QUANTITY</t>
  </si>
  <si>
    <t>RATE (US$)</t>
  </si>
  <si>
    <t>Clear site of all bushes, grab up roots and burn their arisings</t>
  </si>
  <si>
    <t>CM</t>
  </si>
  <si>
    <t>8mm bars</t>
  </si>
  <si>
    <t>ELEMENT 4: WALLING</t>
  </si>
  <si>
    <t>ELEMENT 5: FINISHES</t>
  </si>
  <si>
    <t xml:space="preserve">emulsion paint on:- </t>
  </si>
  <si>
    <t>ELEMENT 1: SITE CLEARANCE</t>
  </si>
  <si>
    <t xml:space="preserve">Clear site of existing debris and cart away from </t>
  </si>
  <si>
    <t>the site as directed but not less than 100m</t>
  </si>
  <si>
    <t xml:space="preserve">Excavate trench for foundation not exceeding </t>
  </si>
  <si>
    <t>1.50 meters deep, starting from stripped levels</t>
  </si>
  <si>
    <t>Extra over in rock excavation</t>
  </si>
  <si>
    <t>Disposal of excavated materials</t>
  </si>
  <si>
    <t>Cart away surplus excavated material</t>
  </si>
  <si>
    <t>Backfill</t>
  </si>
  <si>
    <t xml:space="preserve">Return fill and compact selected excavated materials </t>
  </si>
  <si>
    <t>around foundations</t>
  </si>
  <si>
    <t>ELEMENT 3: REINFORCED CONCRETE FRAME</t>
  </si>
  <si>
    <t xml:space="preserve">100mm blinding </t>
  </si>
  <si>
    <t>Ditto for column bases</t>
  </si>
  <si>
    <t xml:space="preserve">Insitu concrete class 25/20 , vibrated and reinforced with </t>
  </si>
  <si>
    <t xml:space="preserve">60mm thick maximum aggregate size in as described, in:- </t>
  </si>
  <si>
    <t>Columns (Height 2.7m)</t>
  </si>
  <si>
    <t xml:space="preserve">Y16 (Nominal Diameter 16mm) bars as main bars, </t>
  </si>
  <si>
    <t>Cross-Sectional Area (201mm2), Mass per unit length (1.579kg/m)</t>
  </si>
  <si>
    <t>6m HIGH COLUMNS</t>
  </si>
  <si>
    <t>Beams</t>
  </si>
  <si>
    <t>To sides of ground beam</t>
  </si>
  <si>
    <t>SUBSTRUCTURE WALLING</t>
  </si>
  <si>
    <t xml:space="preserve">Approved compacted rubble stone fill bedded and jointed in </t>
  </si>
  <si>
    <t>Wall finishes</t>
  </si>
  <si>
    <t>Plaster; 12mm thick 2 No. coatwork, generally to: -</t>
  </si>
  <si>
    <t xml:space="preserve">9mm first coat of cement sand (1:6); 3mm </t>
  </si>
  <si>
    <t xml:space="preserve">second coat of cement and lime putty (1:10); </t>
  </si>
  <si>
    <t xml:space="preserve">steel trowelled to concrete or blockwork base </t>
  </si>
  <si>
    <t>Columns</t>
  </si>
  <si>
    <t xml:space="preserve">Prepare and apply three coats of first </t>
  </si>
  <si>
    <t>quality silk vinyl paint to: -</t>
  </si>
  <si>
    <t>ELEMENT 6: GATES</t>
  </si>
  <si>
    <t xml:space="preserve">Supply and fix double leaf steel gate size 5000x 2100mm high with </t>
  </si>
  <si>
    <t>small pedestrian door made from 3mm thick steel plate welded on</t>
  </si>
  <si>
    <t xml:space="preserve"> both sides of the frame. Frame as follows: 75x50x3mm thick </t>
  </si>
  <si>
    <t xml:space="preserve">RHS external members and 25mm SHS 3mm thick secondary </t>
  </si>
  <si>
    <t xml:space="preserve">members, fixed onto the concrete columns using heavy duty steel </t>
  </si>
  <si>
    <t xml:space="preserve">pin hinges; with all fastening accessories including all cutting welding, </t>
  </si>
  <si>
    <t xml:space="preserve">grinding and priming with one coat of grey oxide before fixing. </t>
  </si>
  <si>
    <t xml:space="preserve">The gate should also have peep holes of not more that 25mm dia </t>
  </si>
  <si>
    <t xml:space="preserve">with a slilding door. It should also have 2 locking mechanisms, </t>
  </si>
  <si>
    <t>top and bottom.</t>
  </si>
  <si>
    <t xml:space="preserve">Stripping of surface and excavation for septic tank in soft soil up to depth of </t>
  </si>
  <si>
    <t>C.M</t>
  </si>
  <si>
    <t>approximately 1.8m; pit dimensions: 32.5m width x 5m length</t>
  </si>
  <si>
    <t xml:space="preserve">Excavation for septic tank in hard rock at a depth approximately starting </t>
  </si>
  <si>
    <t xml:space="preserve">at 1.8m, finishing at 3.0 m; 2.5m width x 5m length. (when rock is not </t>
  </si>
  <si>
    <t>encountered, the excavation rates in soft soil will apply at these depths)</t>
  </si>
  <si>
    <t xml:space="preserve">Reinforced concrete class 25, </t>
  </si>
  <si>
    <t xml:space="preserve">150mm thick vibrated reinforced concrete for bottom </t>
  </si>
  <si>
    <t>slab (concrete class 20)</t>
  </si>
  <si>
    <t>Reinforcement, as described (PROVISIONAL)</t>
  </si>
  <si>
    <t>High yield square twisted reinforcement to BS 4461</t>
  </si>
  <si>
    <t xml:space="preserve">10mm high tensile square twisted bars; cold worked; BS4461 </t>
  </si>
  <si>
    <t>KG</t>
  </si>
  <si>
    <t xml:space="preserve">including bends, hooks, tying wire, distance blocks and spacers </t>
  </si>
  <si>
    <t>for bottom slab; Y10@ 200mm c/c .</t>
  </si>
  <si>
    <t>Supply and fix sawn formwork to sides of bottom slab</t>
  </si>
  <si>
    <t>L.M</t>
  </si>
  <si>
    <t xml:space="preserve">200x400mm block walling bedded and jointed in </t>
  </si>
  <si>
    <t>Sub-Structure walling</t>
  </si>
  <si>
    <t>S.M</t>
  </si>
  <si>
    <t xml:space="preserve">15mm thick two coat cement sand (1:3) plaster trowelled smooth and </t>
  </si>
  <si>
    <t>comprising 12mm backing and 3mm finishing coat for internal walls.</t>
  </si>
  <si>
    <t xml:space="preserve">Supply all materials and cast a 125mm thick vibrated reinforced </t>
  </si>
  <si>
    <t xml:space="preserve">concrete slab, mix1:2:4 or class 20/20. Top slab dimensions 2.5m x 5.0m </t>
  </si>
  <si>
    <t xml:space="preserve">including bends, hooks, tying wire, distance blocks and spacers for </t>
  </si>
  <si>
    <t>top slab; Y10@ 200mm c/c .</t>
  </si>
  <si>
    <t>Supply and fix sawn formwork beneath the slab</t>
  </si>
  <si>
    <t>Manhole walling; 800mm wide x 800mm long x 450mm depth</t>
  </si>
  <si>
    <t>Manhole frame and covers</t>
  </si>
  <si>
    <t>Pcs.</t>
  </si>
  <si>
    <t xml:space="preserve">Tank piping, fittings and accessories which includes among others </t>
  </si>
  <si>
    <t xml:space="preserve">ring bearers anchored in the wall and a 2.5 m heigh 4'' vent pipe </t>
  </si>
  <si>
    <t>with rain cower and fly net</t>
  </si>
  <si>
    <t xml:space="preserve">4" brown sewer pipes with accessories laid with 1% slope in trench </t>
  </si>
  <si>
    <t>of 0.5 to 0.8 m depth</t>
  </si>
  <si>
    <t xml:space="preserve">Supply all materials and cast R.C. buffer beam, 100mm wide x 450mm deep, </t>
  </si>
  <si>
    <t>concrete class 20</t>
  </si>
  <si>
    <t xml:space="preserve">12mm high tensile square twisted bars; cold worked; BS4461 including </t>
  </si>
  <si>
    <t xml:space="preserve">bends, hooks, tying wire, distance blocks and spacers for ring beam </t>
  </si>
  <si>
    <t>reinforcement, 4Y12</t>
  </si>
  <si>
    <t xml:space="preserve">Curing of all concrete and masonry works. Where applicable, </t>
  </si>
  <si>
    <t xml:space="preserve">sand may be used for covering the concrete or masonry works to be </t>
  </si>
  <si>
    <t>cured and removed afterwards.</t>
  </si>
  <si>
    <t>ELEMENT 2 : SOAK PIT</t>
  </si>
  <si>
    <t>Excavate 1.5m diameter x 3.5m depth pit</t>
  </si>
  <si>
    <t>Backfill with well packed approved hardcore to 2m depth</t>
  </si>
  <si>
    <t>Plastic sheeting</t>
  </si>
  <si>
    <t>200mm thick normal soil backfill</t>
  </si>
  <si>
    <t>SEPTIC TANK</t>
  </si>
  <si>
    <t>QTY</t>
  </si>
  <si>
    <t xml:space="preserve">Stripping of surface and excavation for latrine pit in soft soil up to depth of </t>
  </si>
  <si>
    <t>TOILET PIT</t>
  </si>
  <si>
    <t>approximately 1.8m; pit dimensions: 2m width x 4m length</t>
  </si>
  <si>
    <t>SECTION 9: SEPTIC TANK</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</si>
  <si>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</si>
  <si>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</si>
  <si>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</si>
  <si>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</si>
  <si>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</si>
  <si>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</si>
  <si>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</si>
  <si>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</si>
  <si>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Prepare and apply three coats first quality silk vinyl</t>
  </si>
  <si>
    <t>Plastered surfaces internally</t>
  </si>
  <si>
    <t>Excavations</t>
  </si>
  <si>
    <t>Excavate starting from ground level pits size 600mm deep by 300mm Diameter and load to spread soil on site</t>
  </si>
  <si>
    <t>Cast Reinforced concrete mix 1:2:4 mixed aggregates to 600mm deep x 300mm diameter pits; including curing as required</t>
  </si>
  <si>
    <t>The contractor is reminded to include in his pricing, the cost of supply, cutting, waste and erecting and all other necessary fittings including welding lugs onto the angle bars etc. Steel sections and the necessary fixing and anchorage to be treated as described in the specifications.</t>
  </si>
  <si>
    <t>Fencing</t>
  </si>
  <si>
    <t>Supply and fix in concrete foundation 3m long 50mm x 50mm x 3mm mild steel angles (2.34kg/m) with welded lugs for anchorage including priming with red oxide primer before delivery to site. This should include 2 nos. steel 50mm x 50mm x 3mm angle sections (both sides of the angle bar at a height of 1m) for corner props and in every 25m.</t>
  </si>
  <si>
    <t>Subtotal Element No.2- Barbed Wire Fencing</t>
  </si>
  <si>
    <t>ELEMENT NO.2: BARBED WIRE FENCING</t>
  </si>
  <si>
    <t>Supply and fix 12.5 Gauge barbed wire (7 strands) fixed to the 50mm x 50mm x 3mm steel angles by binding wire. Cost should include the cost of binding wire, cutting, tying and fixing. One strand to anchor the chain link under the ground and to be backfilled</t>
  </si>
  <si>
    <t>2.1.1</t>
  </si>
  <si>
    <t>2.1.2</t>
  </si>
  <si>
    <t>2.1.3</t>
  </si>
  <si>
    <t>Hesco Fence</t>
  </si>
  <si>
    <t xml:space="preserve">Prepare Ground as per the structural drawing in readiness for hesco fence. </t>
  </si>
  <si>
    <t>2.2.4</t>
  </si>
  <si>
    <t>2.2.5</t>
  </si>
  <si>
    <t>Provide sand or appropriate material to fill in the hesco sacks, ensuring that the fence is upright and evenly filled to avoid bulging</t>
  </si>
  <si>
    <t>Total Carried to Summary</t>
  </si>
  <si>
    <t>WALLING</t>
  </si>
  <si>
    <t>FINISHES</t>
  </si>
  <si>
    <t xml:space="preserve">Page Total Carried forward to next Page </t>
  </si>
  <si>
    <t xml:space="preserve">Carried from Previous Page </t>
  </si>
  <si>
    <t>Take stock, deliver to site and instal MIL7 8784 R with dimensions 87" (2.21m) height, and 84" (2.13m) wide single stacked for the internal hesco protection wall</t>
  </si>
  <si>
    <t>MAIN BUILDING</t>
  </si>
  <si>
    <t>KITCHEN AND DINING</t>
  </si>
  <si>
    <t>SECURITY OFFICE</t>
  </si>
  <si>
    <t>MAIN TOILET</t>
  </si>
  <si>
    <t>SECTION 5: MAIN TOILET</t>
  </si>
  <si>
    <t>SECURITY TOILETS</t>
  </si>
  <si>
    <t>SECURITY FENCES</t>
  </si>
  <si>
    <t>SECTION NO. 8</t>
  </si>
  <si>
    <t>WATCH TOWERS</t>
  </si>
  <si>
    <t>SECTION NO. 9</t>
  </si>
  <si>
    <t>GATES</t>
  </si>
  <si>
    <t>SECTION NO. 10</t>
  </si>
  <si>
    <t>SECTION NO. 11</t>
  </si>
  <si>
    <t>GENERATOR HOUSE</t>
  </si>
  <si>
    <t>SECTION NO. 12</t>
  </si>
  <si>
    <t>EXTERNAL WORKS</t>
  </si>
  <si>
    <t>SECTION 6: SECURITY TOILET</t>
  </si>
  <si>
    <t>SECTION 7: SECURITY FENCES</t>
  </si>
  <si>
    <t>SITE CLEARANCE</t>
  </si>
  <si>
    <t>Carried to Collection</t>
  </si>
  <si>
    <t>ELEMENT NO.2</t>
  </si>
  <si>
    <t>EXCAVATION</t>
  </si>
  <si>
    <t>Return fill and compact selected excavated materials around foundations</t>
  </si>
  <si>
    <t>ELEMENT NO.3</t>
  </si>
  <si>
    <t>REINFORCED CONCRETE FRAME</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</si>
  <si>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</si>
  <si>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</si>
  <si>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</si>
  <si>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</si>
  <si>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</si>
  <si>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</si>
  <si>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</si>
  <si>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</si>
  <si>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</si>
  <si>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</si>
  <si>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 xml:space="preserve">Bars; high yield steel; cold worked to B.S. 4461 including </t>
  </si>
  <si>
    <t xml:space="preserve">bends, hooks, tying wire and distance blocks </t>
  </si>
  <si>
    <t>of assorted diameter</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</si>
  <si>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</si>
  <si>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</si>
  <si>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</si>
  <si>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</si>
  <si>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</si>
  <si>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</si>
  <si>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</si>
  <si>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</si>
  <si>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</si>
  <si>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</si>
  <si>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ELEMENT NO.4</t>
  </si>
  <si>
    <t>200mm  thick reinforced concrete walling  cast</t>
  </si>
  <si>
    <t>cement and sand -aggregate  (1:2:4) mortar, reinforcement with 12mm diam re bars</t>
  </si>
  <si>
    <t xml:space="preserve">200mm thick Reinforced concrete Retaining Wall </t>
  </si>
  <si>
    <t>at height of 1.4m class Q (1:3:6) at the top of Slab</t>
  </si>
  <si>
    <t>MC</t>
  </si>
  <si>
    <t>8mm- 25 mm diameter assorted</t>
  </si>
  <si>
    <t>ELEMENT NO.5</t>
  </si>
  <si>
    <t xml:space="preserve">steel trowelled toconcrete or blockwork base </t>
  </si>
  <si>
    <t>Walls, and Columns</t>
  </si>
  <si>
    <t>Painting and decorations</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</si>
  <si>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</si>
  <si>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</si>
  <si>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</si>
  <si>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</si>
  <si>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</si>
  <si>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</si>
  <si>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</si>
  <si>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ELEMENT NO.6</t>
  </si>
  <si>
    <t>STEEL LADDER</t>
  </si>
  <si>
    <t xml:space="preserve">Supply and Provide 3m and 500mm wide Vertical </t>
  </si>
  <si>
    <t xml:space="preserve">ladder with railings on both sides to access </t>
  </si>
  <si>
    <t>the Observation Post</t>
  </si>
  <si>
    <t>ELEMENT NO.7</t>
  </si>
  <si>
    <t>LIGHTING</t>
  </si>
  <si>
    <t xml:space="preserve">Supply all materials and mount 4 LED 150W floodlights </t>
  </si>
  <si>
    <t>on either side of the towers</t>
  </si>
  <si>
    <t>ELEMENT No.</t>
  </si>
  <si>
    <t>2/8</t>
  </si>
  <si>
    <t>3/8</t>
  </si>
  <si>
    <t>4/8</t>
  </si>
  <si>
    <t>6/8</t>
  </si>
  <si>
    <t>8/8</t>
  </si>
  <si>
    <t xml:space="preserve">Total </t>
  </si>
  <si>
    <t>ELEMENT NO. 1</t>
  </si>
  <si>
    <t>SITE PREPARATION</t>
  </si>
  <si>
    <t xml:space="preserve">Clear site of all trees, bushes and shrubs, grab up roots and </t>
  </si>
  <si>
    <t>burn the arisings.</t>
  </si>
  <si>
    <t>SUBSTRUCTURES (PROVISIONAL)</t>
  </si>
  <si>
    <t xml:space="preserve">Excavate trench for foundation not exceeding 1.50 meters </t>
  </si>
  <si>
    <t>deep, starting from stripped levels</t>
  </si>
  <si>
    <t>under a ten-year guarantee, to surfaces of hard-core</t>
  </si>
  <si>
    <t>50mm blinding under strip footing</t>
  </si>
  <si>
    <t>Reinforced concrete class (20) as described, in:-</t>
  </si>
  <si>
    <t>Strip footing</t>
  </si>
  <si>
    <t xml:space="preserve">125mm thick surface bed laid in bays including all </t>
  </si>
  <si>
    <t>Ditto for generator plinths</t>
  </si>
  <si>
    <t>FOOTING</t>
  </si>
  <si>
    <t>10mm bars</t>
  </si>
  <si>
    <t>LINTOLS</t>
  </si>
  <si>
    <t xml:space="preserve">Mesh fabric reinforcement to B.S 4483 and setting in </t>
  </si>
  <si>
    <t xml:space="preserve">concrete with 300mm side and end laps </t>
  </si>
  <si>
    <t>(measured nett-allow for laps).</t>
  </si>
  <si>
    <t>Ditto for ramp</t>
  </si>
  <si>
    <t>To edge of steps and slabs over 75mm but not exceeding</t>
  </si>
  <si>
    <t>150mm high</t>
  </si>
  <si>
    <t>Sides and soffits of lintols</t>
  </si>
  <si>
    <t>ELEMENT NO. 3</t>
  </si>
  <si>
    <t>200mm thick walling Sub-structure walling</t>
  </si>
  <si>
    <t>200mm thick walling Super-structure walling</t>
  </si>
  <si>
    <t>Damp-proof courses, as described, to walls</t>
  </si>
  <si>
    <t>200mm wide</t>
  </si>
  <si>
    <t>100mm dia. Galvanized Circular Hollow Section (CHS)poles</t>
  </si>
  <si>
    <t>Heavy duty fabric mesh</t>
  </si>
  <si>
    <t xml:space="preserve">150x50mm timber framework </t>
  </si>
  <si>
    <t>ELEMENT NO. 4</t>
  </si>
  <si>
    <t>ROOF CONSTRUCTION AND FINISHES</t>
  </si>
  <si>
    <t xml:space="preserve">The following in  sawn cellcured timber roof trusses with nailed </t>
  </si>
  <si>
    <t xml:space="preserve">connections including hoisting and fixing in position </t>
  </si>
  <si>
    <t>100x50mm rafters</t>
  </si>
  <si>
    <t>100x50mm strut or tie</t>
  </si>
  <si>
    <t>100x50mm tie beam</t>
  </si>
  <si>
    <t xml:space="preserve">100x50mm wall plate fixed with and including 200mm </t>
  </si>
  <si>
    <t xml:space="preserve">Roof sheets as  IT4 profile gauge 28 pre-painted galvanised </t>
  </si>
  <si>
    <t>ELEMENT NO. 5</t>
  </si>
  <si>
    <t>12mm (minimum) two coat lime plaster as described to</t>
  </si>
  <si>
    <t>Concrete or masonry surfaces internally</t>
  </si>
  <si>
    <t>40mm bed finished floor screed</t>
  </si>
  <si>
    <t xml:space="preserve">Prepare and apply three coats first quality emulsion </t>
  </si>
  <si>
    <t xml:space="preserve">paint on:- </t>
  </si>
  <si>
    <t>Plastered walls externally</t>
  </si>
  <si>
    <t>ELEMENT NO. 6</t>
  </si>
  <si>
    <t xml:space="preserve">Purpose built steel door complete with heavy gauge </t>
  </si>
  <si>
    <t>mesh on 2" diameter galvanized iron framework.</t>
  </si>
  <si>
    <t xml:space="preserve">framework including cutting handling, hoisting fixing in position </t>
  </si>
  <si>
    <t xml:space="preserve">at all heights with all necessary ironmongery and </t>
  </si>
  <si>
    <t>applying a priming coat of approved steel primer.</t>
  </si>
  <si>
    <t>Double door overall size 2800x2700mm high</t>
  </si>
  <si>
    <t>double leaf</t>
  </si>
  <si>
    <t>Single door overall size 900x2100mm high</t>
  </si>
  <si>
    <t>single leaf</t>
  </si>
  <si>
    <t>Allow for PCC vents</t>
  </si>
  <si>
    <t>2000X1000mm high</t>
  </si>
  <si>
    <t>SECTION 11: GENERATOR HOUSE</t>
  </si>
  <si>
    <t>ELEMENT NO. 1 : SUB-STRUCTURES (all provisional)</t>
  </si>
  <si>
    <t>Excavate over site 200 mm deep to remove vegetable soil and cart away to spoil heap where directed on site</t>
  </si>
  <si>
    <t>Excavate trench for foundation trenches and column bases not exceeding 1.50 meters deep, starting from stripped levels</t>
  </si>
  <si>
    <t>Return fill in and ram selected excavated material around foundations</t>
  </si>
  <si>
    <t>Spread surplus excavated material on site as directed</t>
  </si>
  <si>
    <t>Sum</t>
  </si>
  <si>
    <t>Allow for planking and strutting as necessary to sides of excavation</t>
  </si>
  <si>
    <t>Concrete Works</t>
  </si>
  <si>
    <t>sm</t>
  </si>
  <si>
    <t>Foundation Strip</t>
  </si>
  <si>
    <t>cm</t>
  </si>
  <si>
    <t>Foundation Columns</t>
  </si>
  <si>
    <t>400*200 mm ground beam</t>
  </si>
  <si>
    <t>150 mm Ground floor slab</t>
  </si>
  <si>
    <t>100 mm Ditto</t>
  </si>
  <si>
    <t>Formwork</t>
  </si>
  <si>
    <t>Formwork to sides of foundation columns</t>
  </si>
  <si>
    <t>To the edges of ground slabs 100 - 200mm wide</t>
  </si>
  <si>
    <t>lm</t>
  </si>
  <si>
    <t>To the sides of the ground beam 200mm wide</t>
  </si>
  <si>
    <t>Reinforcement</t>
  </si>
  <si>
    <t>High Tensile mild steel reinforcement bars to BS 8666 in Foundations</t>
  </si>
  <si>
    <t>8 mm diameter</t>
  </si>
  <si>
    <t>kg</t>
  </si>
  <si>
    <t>10 mm diameter</t>
  </si>
  <si>
    <t>12 mm diameter</t>
  </si>
  <si>
    <t>Mesh reinforcement reference A142 weighing 2.22kg/m2 in ground slabs</t>
  </si>
  <si>
    <t>Walling</t>
  </si>
  <si>
    <t xml:space="preserve">Filling </t>
  </si>
  <si>
    <t>300mm thick approved  hardcore filling compacted and laid in layers not exceeding 150 mm thick</t>
  </si>
  <si>
    <t>SUPER STRUCTURE</t>
  </si>
  <si>
    <t>ELEMENT NO. 2: REINFORCED CONCRETE</t>
  </si>
  <si>
    <t>Reinforced concrete class 25 in</t>
  </si>
  <si>
    <t>To sides of columns</t>
  </si>
  <si>
    <t>To sides and soffits of beams</t>
  </si>
  <si>
    <t>16 mm diameter</t>
  </si>
  <si>
    <t>ELEMENT NO. 3: WALLING</t>
  </si>
  <si>
    <t>External Walling</t>
  </si>
  <si>
    <t>400 mm rubble stone external walling jointed in cement and sand (1:4) mortar</t>
  </si>
  <si>
    <t>200mm precast concrete Louvre block walls bedded and jointed in cement and sand (1:4) mortar</t>
  </si>
  <si>
    <t>Internal Walling</t>
  </si>
  <si>
    <t>Ditto for dwarf wall 1.5 m high</t>
  </si>
  <si>
    <t>Precast concrete coping 300 mm wide by 40 mm average thick weathered and throated laid on hollow block dwarf wall in cement and sand (1:4) mortar</t>
  </si>
  <si>
    <t>Lm</t>
  </si>
  <si>
    <t xml:space="preserve">Total Brought Forward from Previous Page </t>
  </si>
  <si>
    <t>Page Total Carried Forward to Next Page</t>
  </si>
  <si>
    <t>TOTAL CARRIED FORWARD TO SUMMARY</t>
  </si>
  <si>
    <t xml:space="preserve">200mm concrete hollow block internal walling bedded and jointed in cement and sand (1:4) mortar, reinforcement with and including 25mm wide x 20 gauge hoop iron at every </t>
  </si>
  <si>
    <t>TOTAL CARRIED TO SUMMARY</t>
  </si>
  <si>
    <t>Supply, install, test and commission 450/750 volts 6491X cables with all required accessories for proper installation and operation including conduits, pipes( each cable in separate conduit or pipe), cable lugs, ties... etc.  as shown on drawing, as per the preamble, the specifications and supervision engineer's requirements.</t>
  </si>
  <si>
    <t>Provide all material and construct a single row of 980mm diameter heavy duty cross type concertina wire to be laid on top of existing HESCO barrier</t>
  </si>
  <si>
    <t>Supply and fix 12 Gauge 3mm strenghtening galvanised wire; 4 strands running through the angle posts for fastening razor wire (ms).The 12 Gauge galvanised wire should be tensioned so as have a minimum sag of 20mm from the horizontal.</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</si>
  <si>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</si>
  <si>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2.2.6</t>
  </si>
  <si>
    <t>Razor Wire Fence</t>
  </si>
  <si>
    <t>2.1.4</t>
  </si>
  <si>
    <t>SECTION NO. 13</t>
  </si>
  <si>
    <t>WATER STORAGE AND DISTRIBUTION</t>
  </si>
  <si>
    <t>1.3.1</t>
  </si>
  <si>
    <t>1.3.2</t>
  </si>
  <si>
    <t>1.3.3</t>
  </si>
  <si>
    <t>1.3.4</t>
  </si>
  <si>
    <t>1.3.5</t>
  </si>
  <si>
    <t>1.3.6</t>
  </si>
  <si>
    <t>1.3.7</t>
  </si>
  <si>
    <t>1.3.8</t>
  </si>
  <si>
    <t>1.3.9</t>
  </si>
  <si>
    <t>1.3.10</t>
  </si>
  <si>
    <t>1.4.1</t>
  </si>
  <si>
    <t>1.4.2</t>
  </si>
  <si>
    <t>1.4.3</t>
  </si>
  <si>
    <t>1.4.4</t>
  </si>
  <si>
    <t>1.5.1</t>
  </si>
  <si>
    <t>1.5.2</t>
  </si>
  <si>
    <t>1.5.3</t>
  </si>
  <si>
    <t>1.5..4</t>
  </si>
  <si>
    <t>1.7.1</t>
  </si>
  <si>
    <t>1.7.2</t>
  </si>
  <si>
    <t>1.7.3</t>
  </si>
  <si>
    <t>1.7.4</t>
  </si>
  <si>
    <t>1.13.1</t>
  </si>
  <si>
    <t>1.13.2</t>
  </si>
  <si>
    <t>2.1.5</t>
  </si>
  <si>
    <t>2.1.6</t>
  </si>
  <si>
    <t>2.1.7</t>
  </si>
  <si>
    <t>2.1.8</t>
  </si>
  <si>
    <t>2.1.11</t>
  </si>
  <si>
    <t>2.1.12</t>
  </si>
  <si>
    <t>2.1.13</t>
  </si>
  <si>
    <t>2.1.14</t>
  </si>
  <si>
    <t>2.1.15</t>
  </si>
  <si>
    <t>2.1.16</t>
  </si>
  <si>
    <t>2.1.17</t>
  </si>
  <si>
    <t>2.1.18</t>
  </si>
  <si>
    <t>2.1.20</t>
  </si>
  <si>
    <t>2.1.21</t>
  </si>
  <si>
    <t>2.1.22</t>
  </si>
  <si>
    <t>2.1.23</t>
  </si>
  <si>
    <t>2.1.24</t>
  </si>
  <si>
    <t>2.2.2</t>
  </si>
  <si>
    <t>2.2.3</t>
  </si>
  <si>
    <t>2.2.7</t>
  </si>
  <si>
    <t>2.2.8</t>
  </si>
  <si>
    <t>2.2.9</t>
  </si>
  <si>
    <t>2.3.1</t>
  </si>
  <si>
    <t>2.3.2</t>
  </si>
  <si>
    <t>2.3.3</t>
  </si>
  <si>
    <t>2.3.4</t>
  </si>
  <si>
    <t>2.3.5</t>
  </si>
  <si>
    <t>2.3.6</t>
  </si>
  <si>
    <t>2.3.7</t>
  </si>
  <si>
    <t>2.4.1</t>
  </si>
  <si>
    <t>7.2.1</t>
  </si>
  <si>
    <t>7.2.3</t>
  </si>
  <si>
    <t>7.2.4</t>
  </si>
  <si>
    <t>7.3.1</t>
  </si>
  <si>
    <t>7.3.2</t>
  </si>
  <si>
    <t>7.3.3</t>
  </si>
  <si>
    <t>SUMMARY</t>
  </si>
  <si>
    <t>BARBED WIRE</t>
  </si>
  <si>
    <t>HESCO FENCE</t>
  </si>
  <si>
    <t>RAZOR WIRE</t>
  </si>
  <si>
    <t>TOTAL CARRIED TO MAIN SUMMARY</t>
  </si>
  <si>
    <t>7.4.1</t>
  </si>
  <si>
    <t>7.4.2</t>
  </si>
  <si>
    <t>7.4.3</t>
  </si>
  <si>
    <t>SECTION 8: SECURITY FENCES</t>
  </si>
  <si>
    <t>SECTION 9 : GATES</t>
  </si>
  <si>
    <r>
      <t>m</t>
    </r>
    <r>
      <rPr>
        <vertAlign val="superscript"/>
        <sz val="11"/>
        <color indexed="8"/>
        <rFont val="Calibri"/>
        <family val="2"/>
        <scheme val="minor"/>
      </rPr>
      <t>2</t>
    </r>
  </si>
  <si>
    <r>
      <t>m</t>
    </r>
    <r>
      <rPr>
        <vertAlign val="superscript"/>
        <sz val="11"/>
        <color indexed="8"/>
        <rFont val="Calibri"/>
        <family val="2"/>
        <scheme val="minor"/>
      </rPr>
      <t>3</t>
    </r>
  </si>
  <si>
    <t>SECTION 4: BOOM BARRIERS</t>
  </si>
  <si>
    <t>ELEMENT NO.1</t>
  </si>
  <si>
    <t>STEEL FRAME</t>
  </si>
  <si>
    <t xml:space="preserve">Supply and Provide 5'' (12.5cm) dia. Pipe for 9m long </t>
  </si>
  <si>
    <t xml:space="preserve">with three layers that is bonded by 2'' (50mm) dia. </t>
  </si>
  <si>
    <t>Pipe as Per drawing.</t>
  </si>
  <si>
    <t xml:space="preserve">Supply and Provide C Section Steel strips for fastening </t>
  </si>
  <si>
    <t>the Steel Barrier.</t>
  </si>
  <si>
    <t xml:space="preserve">Supply and Provide Plate for filling mass Concrete to </t>
  </si>
  <si>
    <t>Balance the Steel Barrier.</t>
  </si>
  <si>
    <t>MASS CONCRETE FRAME</t>
  </si>
  <si>
    <t xml:space="preserve">Fill the Box with Mass Concrete </t>
  </si>
  <si>
    <t xml:space="preserve">Allow a provisional sum for painting and </t>
  </si>
  <si>
    <t xml:space="preserve">Transportation  and inatallation work of </t>
  </si>
  <si>
    <t>the Steel Barriers on site</t>
  </si>
  <si>
    <t>PROPOSED  STREETLIGHT INSTALLATION</t>
  </si>
  <si>
    <t>KISIMAYO FEMALE TRANSITION CENTRE</t>
  </si>
  <si>
    <t>Solar Streetlights</t>
  </si>
  <si>
    <t xml:space="preserve">Supply solar panel lights packed with battery, </t>
  </si>
  <si>
    <t xml:space="preserve">light source socket, controller that regulates batteries </t>
  </si>
  <si>
    <t>and has a low voltage disconnect, light fixture, light fixture</t>
  </si>
  <si>
    <t xml:space="preserve">mounting bracket, battery box, and the entire solar lighting </t>
  </si>
  <si>
    <t xml:space="preserve">mounted to a pole, together with the accessories, cables, etc. </t>
  </si>
  <si>
    <t>Assemble solar panel lights packed with battery,</t>
  </si>
  <si>
    <t xml:space="preserve">Fix or install solar panel lights packed with battery, </t>
  </si>
  <si>
    <t>mounted to a pole, together with the accessories, cables, etc.</t>
  </si>
  <si>
    <t>STREET LIGHTS</t>
  </si>
  <si>
    <t xml:space="preserve">SECTION 13: SOLAR STREETLIGHTS </t>
  </si>
  <si>
    <t>Excavate for foundation not exceeding 0.3</t>
  </si>
  <si>
    <t>Extra over for excavation in rock</t>
  </si>
  <si>
    <t xml:space="preserve">Insitu concrete class 25/20 , vibrated and reinforced with 60mm thick </t>
  </si>
  <si>
    <t xml:space="preserve">maximum aggregate size in as described, in:- </t>
  </si>
  <si>
    <t>Ring beam 2</t>
  </si>
  <si>
    <t>Columns (Height 6m)</t>
  </si>
  <si>
    <t>Roof slab</t>
  </si>
  <si>
    <t>RING BEAM 2</t>
  </si>
  <si>
    <t>Y12 (Nominal Diameter 12mm) bars as main bars tops 1</t>
  </si>
  <si>
    <t>Y12 (Nominal Diameter 12mm) bars as main bars tops 2</t>
  </si>
  <si>
    <t>Y12 (Nominal Diameter 12mm) bars as main bars bottom 2</t>
  </si>
  <si>
    <t>BASE SLAB</t>
  </si>
  <si>
    <t>WALLS</t>
  </si>
  <si>
    <t>Ditto to sides and soffits of base slab</t>
  </si>
  <si>
    <t>Ditto to walls</t>
  </si>
  <si>
    <t>200 mm thick reinforced wall</t>
  </si>
  <si>
    <t>25mm Thick cement/sand (1:4) screed finish</t>
  </si>
  <si>
    <t>Floor slab</t>
  </si>
  <si>
    <t>wood float to:-</t>
  </si>
  <si>
    <t>Concrete or masonry surfaces externally</t>
  </si>
  <si>
    <t>Outside roof slab</t>
  </si>
  <si>
    <t>Ditto outside base slab</t>
  </si>
  <si>
    <t>Ditto Outside walls</t>
  </si>
  <si>
    <t>Ditto for columns</t>
  </si>
  <si>
    <t>steel float to:-</t>
  </si>
  <si>
    <t xml:space="preserve">Concrete or masonry surfaces internally </t>
  </si>
  <si>
    <t>Inside roof top slab</t>
  </si>
  <si>
    <t>Ditto inside base slab</t>
  </si>
  <si>
    <t>Ditto inside walls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</si>
  <si>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</si>
  <si>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</si>
  <si>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</si>
  <si>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</si>
  <si>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</si>
  <si>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</si>
  <si>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</si>
  <si>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</si>
  <si>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</si>
  <si>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DOOR</t>
  </si>
  <si>
    <t xml:space="preserve">the wall with mortar and welded onto the window frame for anchoring </t>
  </si>
  <si>
    <t xml:space="preserve">the window complete with all the necessary ironmongery </t>
  </si>
  <si>
    <t>Overall size 800 x 800mm high</t>
  </si>
  <si>
    <t>Ditto Column bases</t>
  </si>
  <si>
    <t xml:space="preserve">Site Clearance </t>
  </si>
  <si>
    <t>13.1.1</t>
  </si>
  <si>
    <t>13.1.2</t>
  </si>
  <si>
    <t>13.2.1</t>
  </si>
  <si>
    <t>13.2.2</t>
  </si>
  <si>
    <t>13.2.3</t>
  </si>
  <si>
    <t>13.2.4</t>
  </si>
  <si>
    <t>13.2.5</t>
  </si>
  <si>
    <t>13.2.6</t>
  </si>
  <si>
    <t>13.2.7</t>
  </si>
  <si>
    <t>13.2.8</t>
  </si>
  <si>
    <t>13.2.9</t>
  </si>
  <si>
    <t>13.2.10</t>
  </si>
  <si>
    <t xml:space="preserve">Page Total Carried Forward </t>
  </si>
  <si>
    <t>13.2.11</t>
  </si>
  <si>
    <t>13.2.12</t>
  </si>
  <si>
    <t>13.3.1</t>
  </si>
  <si>
    <t>13.3.2</t>
  </si>
  <si>
    <t>13.3.3</t>
  </si>
  <si>
    <t>13.3.4</t>
  </si>
  <si>
    <t>13.3.5</t>
  </si>
  <si>
    <t>13.3.6</t>
  </si>
  <si>
    <t>13.3.7</t>
  </si>
  <si>
    <t>13.3.8</t>
  </si>
  <si>
    <t>13.3.9</t>
  </si>
  <si>
    <t>13.3.10</t>
  </si>
  <si>
    <t>13.3.11</t>
  </si>
  <si>
    <t>13.3.12</t>
  </si>
  <si>
    <t>High yield square twisted reinforcement bars to B.S 4461 including cutting bending and tying</t>
  </si>
  <si>
    <t>13.3.13</t>
  </si>
  <si>
    <t>Page Total Carried Forward</t>
  </si>
  <si>
    <t>Page Total Brought Forward</t>
  </si>
  <si>
    <t>13.3.14</t>
  </si>
  <si>
    <t>13.3.15</t>
  </si>
  <si>
    <t>13.3.16</t>
  </si>
  <si>
    <t>13.3.17</t>
  </si>
  <si>
    <t>13.3.18</t>
  </si>
  <si>
    <t>13.3.19</t>
  </si>
  <si>
    <t>13.3.20</t>
  </si>
  <si>
    <t>13.3.21</t>
  </si>
  <si>
    <t>13.3.22</t>
  </si>
  <si>
    <t>13.3.23</t>
  </si>
  <si>
    <t>13.3.24</t>
  </si>
  <si>
    <t>13.3.25</t>
  </si>
  <si>
    <t>13.3.26</t>
  </si>
  <si>
    <t>13.3.27</t>
  </si>
  <si>
    <t>Y12 (Nominal Diameter 12mm) bars as main bars bottom 1 Cross-Sectional Area (113mm2), Mass per unit length (0.888kg/m)</t>
  </si>
  <si>
    <t>13.3.28</t>
  </si>
  <si>
    <t>13.3.29</t>
  </si>
  <si>
    <t>13.3.30</t>
  </si>
  <si>
    <t>13.3.31</t>
  </si>
  <si>
    <t>Y12 (Nominal Diameter 12mm) bars as main bars bottom 1Cross-Sectional Area (113mm2), Mass per unit length (0.888kg/m)</t>
  </si>
  <si>
    <t>13.3.32</t>
  </si>
  <si>
    <t>13.3.33</t>
  </si>
  <si>
    <t xml:space="preserve">Page Total Brought Forward </t>
  </si>
  <si>
    <t>13.4.1</t>
  </si>
  <si>
    <t>13.4.2</t>
  </si>
  <si>
    <t>13.4.3</t>
  </si>
  <si>
    <t>13.4.5</t>
  </si>
  <si>
    <t>13.4.6</t>
  </si>
  <si>
    <t>13.4.7</t>
  </si>
  <si>
    <t>13.5.1</t>
  </si>
  <si>
    <t>13.5.2</t>
  </si>
  <si>
    <t>13.4.8</t>
  </si>
  <si>
    <t>13.4.9</t>
  </si>
  <si>
    <t>13.4.10</t>
  </si>
  <si>
    <t>13.5.3</t>
  </si>
  <si>
    <t>13.5.4</t>
  </si>
  <si>
    <t>13.5.5</t>
  </si>
  <si>
    <t>13.5.6</t>
  </si>
  <si>
    <t>13.5.7</t>
  </si>
  <si>
    <t>13.5.8</t>
  </si>
  <si>
    <t>13.5.9</t>
  </si>
  <si>
    <t>13.5.10</t>
  </si>
  <si>
    <t>13.5.11</t>
  </si>
  <si>
    <t xml:space="preserve">Fill uneven surfaces with stucco filler to approval and apply two coats soft white external textured paint to: </t>
  </si>
  <si>
    <t>Prepare surfaces and apply three coats gloss oil paint  as 'Crown' or equal and approved manufacturer(s) on concrete and masonry surfaces: measured overall on both sides</t>
  </si>
  <si>
    <t>13.5.12</t>
  </si>
  <si>
    <t>13.6.1</t>
  </si>
  <si>
    <t>13.6.2</t>
  </si>
  <si>
    <t>13.6.3</t>
  </si>
  <si>
    <t>13.6.4</t>
  </si>
  <si>
    <t>13.6.5</t>
  </si>
  <si>
    <t>13.6.6</t>
  </si>
  <si>
    <t>13.6.7</t>
  </si>
  <si>
    <t>13.6.8</t>
  </si>
  <si>
    <t>Supply and install 600x600x6mm heavy gauge steel primed metal manhole cover on slab with and including metal framing all around</t>
  </si>
  <si>
    <t>13.6.9</t>
  </si>
  <si>
    <t>Supply and install 20mm Diameter bars, ‘U’ shaped to form steps with ends embedded into retaining wall, average length 450mm</t>
  </si>
  <si>
    <t>13.7.1</t>
  </si>
  <si>
    <t xml:space="preserve">Purpose-made steel casement door made of 15mm thick cast iron welded to the frame, 38x38x3mm thick steel angles for window main </t>
  </si>
  <si>
    <t xml:space="preserve">frame, 20x20x1.5mm RHS welded to steel plate by 200mm long fillet welds at 200mm, hedges and 8mm diameter steel bars embedded in </t>
  </si>
  <si>
    <t>Grand Total Carried to Main Summary</t>
  </si>
  <si>
    <t>Horizontal Damp Proof Course:one layer of 3-ply bituminous feltor other equal approved (measured nett-allow for laps) ; B.S. 743 Type A bitumen hessian base 150 mm laps (no allowance made for laps); horizontal, 1 no. layer, bedded in cement sand (1:3) mortar</t>
  </si>
  <si>
    <t>400 mm wide</t>
  </si>
  <si>
    <t>200 mm wide</t>
  </si>
  <si>
    <t>ELEMENT NO. 4 :  ROOFING</t>
  </si>
  <si>
    <t>28 gauge pre painted IT4 box profile iron sheets on timber structure (ms)</t>
  </si>
  <si>
    <t>2.4.2</t>
  </si>
  <si>
    <t xml:space="preserve">impregnated </t>
  </si>
  <si>
    <t>2.4.3</t>
  </si>
  <si>
    <t>150 x 50 mm as trusses and rafters</t>
  </si>
  <si>
    <t>2.4.4</t>
  </si>
  <si>
    <t>100 x 50 mm as trusses, trussed  joists and struts</t>
  </si>
  <si>
    <t>2.4.5</t>
  </si>
  <si>
    <t>75x50mm purlins and joists and struts</t>
  </si>
  <si>
    <t>2.4.6</t>
  </si>
  <si>
    <t>2.4.7</t>
  </si>
  <si>
    <t>2.4.8</t>
  </si>
  <si>
    <t>2.4.9</t>
  </si>
  <si>
    <t>2.4.11</t>
  </si>
  <si>
    <t xml:space="preserve">WROT CYPRESS, General Grade </t>
  </si>
  <si>
    <t>2.4.13</t>
  </si>
  <si>
    <t>2.4.14</t>
  </si>
  <si>
    <t>25 x 250 mm Fascia board fixed to rafters</t>
  </si>
  <si>
    <t>2.4.15</t>
  </si>
  <si>
    <t>2.4.16</t>
  </si>
  <si>
    <t>2.4.17</t>
  </si>
  <si>
    <t>Ditto but 3 coats gloss oil paint to fascia board 200-300mm girth</t>
  </si>
  <si>
    <t>2.4.18</t>
  </si>
  <si>
    <t>150x150mm 24gauge galvanized mild steel box gutter with galvanized steel brackets at 600mm centers fixed to fascia board (ms)</t>
  </si>
  <si>
    <t>2.4.19</t>
  </si>
  <si>
    <t>2.4.20</t>
  </si>
  <si>
    <t>2.4.21</t>
  </si>
  <si>
    <t>2.4.22</t>
  </si>
  <si>
    <t>2.4.23</t>
  </si>
  <si>
    <t>2.4.24</t>
  </si>
  <si>
    <t>ROOFING TOTAL CARRIED TO SUMMARY</t>
  </si>
  <si>
    <t>ELEMENT NO. 5 : WINDOWS</t>
  </si>
  <si>
    <t>Extruded anodised aluminium sliding frame 80x50mm mosquito netting and fabricated aluminium burglar proof grill with 6mm thick glass with blue anti-glare film.</t>
  </si>
  <si>
    <t>2.5.1</t>
  </si>
  <si>
    <t>Overall size 600 x 1000mm high</t>
  </si>
  <si>
    <t>2.5.2</t>
  </si>
  <si>
    <t>Overall size 1500 x1500mm high</t>
  </si>
  <si>
    <t>2.5.3</t>
  </si>
  <si>
    <t>Precast concrete window cill size 260 x 50mm Thick sunk - weathered and throated and bedded and jointed in cement sand mortar</t>
  </si>
  <si>
    <t>ELEMENT NO. 6: DOORS</t>
  </si>
  <si>
    <t>Internal Doors</t>
  </si>
  <si>
    <t>45mm thick solid core flush door to B.S 459: parts faced both sides with 6mm mahogany veneered plywood and lipped on all edges in hardwood,  including all planted moulding. Complete with heavy duty hinges, brass locks, glass ventilight and 100 mm mahogany frame</t>
  </si>
  <si>
    <t>2.6.1</t>
  </si>
  <si>
    <t>External Doors</t>
  </si>
  <si>
    <t>2.6.2</t>
  </si>
  <si>
    <t>45 mm thick solid steel panelled double door overall size 1200mm * 2400mm high with and including 150*50 mm steel frame, 3 pairs heavy duty brass butt hinges and 5 lever UNION ribitted door lock</t>
  </si>
  <si>
    <t>2.6.3</t>
  </si>
  <si>
    <t>Ditto but single door 900*2400mm high with 5 lever UNION mortice lock</t>
  </si>
  <si>
    <t>ELEMENT NO. 7 :  FINISHES</t>
  </si>
  <si>
    <t xml:space="preserve">Non-slip 300x300mm ceramic Tiles from approved supplier fixed </t>
  </si>
  <si>
    <t xml:space="preserve">with approved tile adhesive: </t>
  </si>
  <si>
    <t>jointed and pointed in approved grout.</t>
  </si>
  <si>
    <t>Internal Lime Plaster</t>
  </si>
  <si>
    <t xml:space="preserve">15 mm cement and sand (1:3) External cement sand rendering </t>
  </si>
  <si>
    <t>Glazed tiles</t>
  </si>
  <si>
    <t>6 mm glazed wall tiles fixed to plastered surfaces with approved adhesive to a height of 2100 mm in toilet areas</t>
  </si>
  <si>
    <t>2.7.2</t>
  </si>
  <si>
    <t>2.7.1</t>
  </si>
  <si>
    <t>2.7.3</t>
  </si>
  <si>
    <t>2.7.4</t>
  </si>
  <si>
    <t>2.7.5</t>
  </si>
  <si>
    <t>2.7.6</t>
  </si>
  <si>
    <t>2.7.8</t>
  </si>
  <si>
    <t>2.7.9</t>
  </si>
  <si>
    <t>2.7.10</t>
  </si>
  <si>
    <t>2.7.11</t>
  </si>
  <si>
    <t>2.7.12</t>
  </si>
  <si>
    <t>2.7.13</t>
  </si>
  <si>
    <t>2.7.14</t>
  </si>
  <si>
    <t>2.7.15</t>
  </si>
  <si>
    <t>2.7.16</t>
  </si>
  <si>
    <t>2.7.17</t>
  </si>
  <si>
    <t>2.7.18</t>
  </si>
  <si>
    <t>2.7.19</t>
  </si>
  <si>
    <t>2.7.20</t>
  </si>
  <si>
    <t>2.7.21</t>
  </si>
  <si>
    <t>2.7.22</t>
  </si>
  <si>
    <t>2.8.1</t>
  </si>
  <si>
    <t>2.8.2</t>
  </si>
  <si>
    <t>2.8.3</t>
  </si>
  <si>
    <t>2.8.4</t>
  </si>
  <si>
    <t>2.8.5</t>
  </si>
  <si>
    <t>2.8.6</t>
  </si>
  <si>
    <t>2.8.7</t>
  </si>
  <si>
    <t>3.1.1</t>
  </si>
  <si>
    <t>3.1.2</t>
  </si>
  <si>
    <t>3.2.1</t>
  </si>
  <si>
    <t>3.2.2</t>
  </si>
  <si>
    <t>3.2.3</t>
  </si>
  <si>
    <t>SECTION 3: KITCHEN &amp; DINING</t>
  </si>
  <si>
    <t>3.1.3</t>
  </si>
  <si>
    <t>3.1.4</t>
  </si>
  <si>
    <t>3.1.5</t>
  </si>
  <si>
    <t>3.1.6</t>
  </si>
  <si>
    <t>3.1.7</t>
  </si>
  <si>
    <t>3.1.8</t>
  </si>
  <si>
    <t>3.1.9</t>
  </si>
  <si>
    <t>3.1.10</t>
  </si>
  <si>
    <t>Foundation columns</t>
  </si>
  <si>
    <t>3.1.11</t>
  </si>
  <si>
    <t>3.1.12</t>
  </si>
  <si>
    <t>3.1.13</t>
  </si>
  <si>
    <t>3.1.14</t>
  </si>
  <si>
    <t>3.1.15</t>
  </si>
  <si>
    <t>3.1.16</t>
  </si>
  <si>
    <t>3.1.17</t>
  </si>
  <si>
    <t>3.1.18</t>
  </si>
  <si>
    <t xml:space="preserve">Fill trenches with hard core compacted in 150 mm layers </t>
  </si>
  <si>
    <t>Overall size 2000 x1500mm high</t>
  </si>
  <si>
    <t>100mm wide with rounded junction with wall finish and coved junction with floor finish</t>
  </si>
  <si>
    <t>6 mm glazed wall tiles fixed to plastered surfaces with approved adhesive to a height of 1200 mm in kitchen areas above counter top</t>
  </si>
  <si>
    <t>50 x 50 blandering on timber joists at 600mm centres bothways</t>
  </si>
  <si>
    <t>50 x 50 blandering on timber joists at 600mm centres at bothways</t>
  </si>
  <si>
    <t>Supply and fix round timber posts minimum diameter 150mm 4m long, 1m fixed into the ground in a mass concrete footing 450*450mm*1 m deep including excavation and disposal of excavated material.</t>
  </si>
  <si>
    <t>no.</t>
  </si>
  <si>
    <t>SECTION : SECURITY OFFICE</t>
  </si>
  <si>
    <t>TOTAL</t>
  </si>
  <si>
    <t>WALLING TOTAL CARRIED TO SUMMARY</t>
  </si>
  <si>
    <t>REINFORCED CONCRETE TOTAL CARRIED TO SUMMARY</t>
  </si>
  <si>
    <t>SUBSTRUCTURE TOTAL CARRIED FORWARD TO SUMMARY</t>
  </si>
  <si>
    <t>WINDOWS TOTAL CARRIED TO SUMMARY</t>
  </si>
  <si>
    <t>DOORS TOTAL CARRIED TO SUMMARY</t>
  </si>
  <si>
    <t xml:space="preserve">Supply and install following lighting fixtures with all accessories as per the specifications and drawings and complete with lamp </t>
  </si>
  <si>
    <t>Type W1 - 1x36w Surface mounted waterproof polycarbonate flourescent light fitting</t>
  </si>
  <si>
    <t>conduits, complete with draw boxes, switch boxes and other necessary  accessories</t>
  </si>
  <si>
    <t>floor box with flap cover complete with lifting handle, cable cable flaps, as Crabtree Britmac or equal and approved</t>
  </si>
  <si>
    <t>Allow for structured cabling with network points as described neatly concealed in 4x2" metal trunking</t>
  </si>
  <si>
    <t>TOTAL ELECTRICAL WORKS CARRIED TO SUMMARY</t>
  </si>
  <si>
    <t>Paage Total Carried Forward</t>
  </si>
  <si>
    <t>Total Brought Forward</t>
  </si>
  <si>
    <t>TOTAL PLUMBING WORK CARRIED TO SUMMARY</t>
  </si>
  <si>
    <t>3.1.19</t>
  </si>
  <si>
    <t>3.1.20</t>
  </si>
  <si>
    <t>3.1.21</t>
  </si>
  <si>
    <t>3.1.22</t>
  </si>
  <si>
    <t>3.1.23</t>
  </si>
  <si>
    <t>3.1.24</t>
  </si>
  <si>
    <t>Page Total Carried to Summary</t>
  </si>
  <si>
    <t>Page Total Carried to Forward</t>
  </si>
  <si>
    <t xml:space="preserve">Supply, deliver and install pipes, tubing and fittings as described and  shown on the drawings. The pipes shall be PPR PN 20 pipes and all conforming to the current European standards for PPR installations and </t>
  </si>
  <si>
    <t>Pedestal wash hand basin in white vitreous china size 500x400 mm complete with 'Aztec' chromed taps and handles, a 32mm diameter chrome plated pop-up waste and a 32mm Caradon Terrain' plastic bottle trap. Wash hand basin to be as 'Twyford Galerie Design' or equal and approved</t>
  </si>
  <si>
    <t>Page Total brought Forward</t>
  </si>
  <si>
    <t xml:space="preserve">TOTAL FOR KITCHEN AND DINING </t>
  </si>
  <si>
    <t xml:space="preserve">Prepare and apply two undercoats of brilliant white emulsion paint (RAL Code 9001) and two finishing coats of first quality brilliant white </t>
  </si>
  <si>
    <t xml:space="preserve">Supply and installation of fused shuttered switched socket outlet to comply with relevant BS standard (Clipsal, Orange, Crabtree/ Tenby/ABB or equivalent). Wiring (including supply of earth wire and all other material required) of above socket outlet using approved </t>
  </si>
  <si>
    <t>SECURITY OFFICE  SUMMARY</t>
  </si>
  <si>
    <t>CHILDREN PLAY AREA</t>
  </si>
  <si>
    <t>SECTION NO. 14</t>
  </si>
  <si>
    <t>SECTION 14 : CHILDREN PLAY AREA</t>
  </si>
  <si>
    <t>ROOFING TOTAL CARRIED TO MAIN SUMMARY</t>
  </si>
  <si>
    <r>
      <rPr>
        <b/>
        <sz val="11"/>
        <rFont val="Calibri"/>
        <family val="2"/>
        <scheme val="minor"/>
      </rPr>
      <t>(EMPLOYER )</t>
    </r>
    <r>
      <rPr>
        <sz val="11"/>
        <rFont val="Calibri"/>
        <family val="2"/>
        <scheme val="minor"/>
      </rPr>
      <t xml:space="preserve"> </t>
    </r>
  </si>
  <si>
    <t xml:space="preserve">Address:  </t>
  </si>
  <si>
    <t xml:space="preserve">Tel No: </t>
  </si>
  <si>
    <t xml:space="preserve">Date: </t>
  </si>
  <si>
    <r>
      <rPr>
        <b/>
        <sz val="11"/>
        <rFont val="Calibri"/>
        <family val="2"/>
        <scheme val="minor"/>
      </rPr>
      <t>(CONTRACTOR)</t>
    </r>
    <r>
      <rPr>
        <sz val="11"/>
        <rFont val="Calibri"/>
        <family val="2"/>
        <scheme val="minor"/>
      </rPr>
      <t xml:space="preserve"> </t>
    </r>
  </si>
  <si>
    <t xml:space="preserve">Address: </t>
  </si>
  <si>
    <t>5.1.1</t>
  </si>
  <si>
    <t>5.1.2</t>
  </si>
  <si>
    <t>5.2.1</t>
  </si>
  <si>
    <t>5.2.2</t>
  </si>
  <si>
    <t>5.5.3</t>
  </si>
  <si>
    <t>5.2.3</t>
  </si>
  <si>
    <t>5.2.4</t>
  </si>
  <si>
    <t>5.2.5</t>
  </si>
  <si>
    <t>5.2.6</t>
  </si>
  <si>
    <t>5.2.7</t>
  </si>
  <si>
    <t>5.2.8</t>
  </si>
  <si>
    <t>5.2.9</t>
  </si>
  <si>
    <t>Fabric ref. A142 weighing 2.22kg/ sq.metre, in surface bed</t>
  </si>
  <si>
    <t>5.2.10</t>
  </si>
  <si>
    <t>5.3.1</t>
  </si>
  <si>
    <t>5.3.2</t>
  </si>
  <si>
    <t>5.3.3</t>
  </si>
  <si>
    <t>5.3.4</t>
  </si>
  <si>
    <t>5.3.5</t>
  </si>
  <si>
    <t>5.3.6</t>
  </si>
  <si>
    <t>5.3.7</t>
  </si>
  <si>
    <t>5.3.8</t>
  </si>
  <si>
    <t>5.4.1</t>
  </si>
  <si>
    <t>5.4.2</t>
  </si>
  <si>
    <t>5.4.3</t>
  </si>
  <si>
    <t>200mm wide; B.S. 743 Type A bitumen hessian base 150 mm laps (no allowance made for laps); horizontal, 1 no. layer, bedded in cement sand (1:3) mortar</t>
  </si>
  <si>
    <t>5.4.4</t>
  </si>
  <si>
    <t>5.5.1</t>
  </si>
  <si>
    <t>5.5.2</t>
  </si>
  <si>
    <t>5.5.4</t>
  </si>
  <si>
    <t>5.5.5</t>
  </si>
  <si>
    <t>5.5.6</t>
  </si>
  <si>
    <t>5.5.7</t>
  </si>
  <si>
    <t>5.5.8</t>
  </si>
  <si>
    <t>5.5.9</t>
  </si>
  <si>
    <t>5.5.11</t>
  </si>
  <si>
    <t>5.5.13</t>
  </si>
  <si>
    <t>5.5.14</t>
  </si>
  <si>
    <t>5.5.15</t>
  </si>
  <si>
    <t>5.5.16</t>
  </si>
  <si>
    <t>5.5.17</t>
  </si>
  <si>
    <t>5.5.18</t>
  </si>
  <si>
    <t>5.5.19</t>
  </si>
  <si>
    <t>5.5.20</t>
  </si>
  <si>
    <t>5.5.21</t>
  </si>
  <si>
    <t>5.6.1</t>
  </si>
  <si>
    <t xml:space="preserve">Prepare and apply two undercoats of brilliant white emulsion paint (RAL Code 9001) and two finishing coats of first quality brilliant white Silk Vinyl emulsion paint (RAL Code 9001) to;- </t>
  </si>
  <si>
    <t>and all other material required) of above socket outlet using approved type 2.5mm² PVC/PVC copper cable and 2.5mm² earth wire  drawn through securely fixed concealed PVC conduit in a ring circuit.</t>
  </si>
  <si>
    <t>Supply, install and connect complete 1.5 sq. mm colour-coded SC cables to lighting points drawn in Concealed /surface 20mm HG PVC conduits, complete with draw boxes, switch boxes and other necessary accessories</t>
  </si>
  <si>
    <t>conduits, pipes( each cable in separate conduit or pipe), cable lugs, ties... etc.  as shown on drawing, as per the preamble, the specifications and supervision engineer's requirements.</t>
  </si>
  <si>
    <t xml:space="preserve">Supply, install, test and commission 450/750 volts 6491X cables with all required accessories for proper installation and operation including </t>
  </si>
  <si>
    <t>Supply and install two compartment floor recessed metallic electrical floor box with flap cover complete with lifting handle, cable cable flaps, as Crabtree Britmac or equal and approved</t>
  </si>
  <si>
    <t>Excavation for latrine pit in hard rock at a depth approximately starting is not encountered, the excavation rates in soft soil will apply at these depths)</t>
  </si>
  <si>
    <t>Stripping of surface and excavation for latrine pit in soft soil up to depth of approximately 1.8m; pit dimensions: 3m width x 11m length</t>
  </si>
  <si>
    <t>Total Carried from previous Page</t>
  </si>
  <si>
    <t>Junction with floor finish</t>
  </si>
  <si>
    <t>5.6.3</t>
  </si>
  <si>
    <t>5.6.4</t>
  </si>
  <si>
    <t>5.6.5</t>
  </si>
  <si>
    <t>5.6.6</t>
  </si>
  <si>
    <t>5.6.7</t>
  </si>
  <si>
    <t>5.6.8</t>
  </si>
  <si>
    <t>5.7.1</t>
  </si>
  <si>
    <t>5.7.2</t>
  </si>
  <si>
    <t>5.7.3</t>
  </si>
  <si>
    <t>5.7.4</t>
  </si>
  <si>
    <t>5.7.5</t>
  </si>
  <si>
    <t>5.7.6</t>
  </si>
  <si>
    <t>5.8.1</t>
  </si>
  <si>
    <t>5.8.2</t>
  </si>
  <si>
    <t>5.8.3</t>
  </si>
  <si>
    <t>5.8.4</t>
  </si>
  <si>
    <t>5.8.5</t>
  </si>
  <si>
    <t>5.8.6</t>
  </si>
  <si>
    <t>5.8.7</t>
  </si>
  <si>
    <t>5.8.8</t>
  </si>
  <si>
    <t>including bends, hooks, tying wire, distance blocks and spacers for top slab; Y10@ 200mm c/c .</t>
  </si>
  <si>
    <t>5.8.9</t>
  </si>
  <si>
    <t>5.8.10</t>
  </si>
  <si>
    <t>5.8.11</t>
  </si>
  <si>
    <t>5.8.12</t>
  </si>
  <si>
    <t>5.8.13</t>
  </si>
  <si>
    <t>Tank piping, fittings and accessories which includes among others ring bearers anchored in the wall and a 2.5 m heigh 4'' vent pipe with rain cower and fly net</t>
  </si>
  <si>
    <t>5.8.14</t>
  </si>
  <si>
    <t>5.8.15</t>
  </si>
  <si>
    <t>5.8.16</t>
  </si>
  <si>
    <t>5.9.1</t>
  </si>
  <si>
    <t>5.9.2</t>
  </si>
  <si>
    <t>5.9.3</t>
  </si>
  <si>
    <t>5.9.4</t>
  </si>
  <si>
    <t>5.9.5</t>
  </si>
  <si>
    <t>5.9.6</t>
  </si>
  <si>
    <t>5.9.7</t>
  </si>
  <si>
    <t>5.9.8</t>
  </si>
  <si>
    <t>5.9.10</t>
  </si>
  <si>
    <t>MAIN TOILET SUMMARY</t>
  </si>
  <si>
    <t>Load, wheel and cart deposit and spread surplus excavated material where directed on site at a distance not exceeding  100 meters</t>
  </si>
  <si>
    <t>Reference A142 mesh 200 x 200 mm , weight 2.22 kgs per square meter ( measured net - no allowance made for laps (inclunding bends, tying wire and distance blocks)</t>
  </si>
  <si>
    <t xml:space="preserve">300mm thick well compacted hardcore filling blinded with 25mm thick quarry dust layer to receive surface bed </t>
  </si>
  <si>
    <t>Total Carried TO summary</t>
  </si>
  <si>
    <t xml:space="preserve">Fill uneven surfaces with stucco filler to approval and apply  two coats soft white external textured paint to:  </t>
  </si>
  <si>
    <t xml:space="preserve">Supply and install following lighting fixtures with all accessories as per the specifications and drawings and complete with lamp fitting and accessories of Engineer or approved make. </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</si>
  <si>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</si>
  <si>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Supply, install and connect complete 1.5 sq. mm colour-coded SC cables to lighting points drawn in Concealed /surface 20mm HG PVC conduits, complete with draw boxes, switch boxes and other necessary accessories.</t>
  </si>
  <si>
    <t>45mm thick solid core flush door to B.S 459: parts faced both sides with 6mm mahogany veneered plywood and lipped on all edges in hardwood,  including all planted moulding.</t>
  </si>
  <si>
    <t>Excavation for latrine pit in hard rock at a depth approximately starting at 1.8 M</t>
  </si>
  <si>
    <t>10mm high tensile square twisted bars; cold worked; BS4461 including bends, hooks, tying wire, distance blocks and spacers for bottom slab; Y10@ 200mm c/c .</t>
  </si>
  <si>
    <t>15mm thick two coat cement sand (1:3) plaster trowelled smooth and comprising 12mm backing and 3mm finishing coat for internal walls.</t>
  </si>
  <si>
    <t xml:space="preserve">Page Total Carried to Next Page </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</si>
  <si>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</si>
  <si>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</si>
  <si>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</si>
  <si>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 xml:space="preserve">Page Total Carried Forward fromprevious Page </t>
  </si>
  <si>
    <t>SECUTRITY TOILET SUMMARY</t>
  </si>
  <si>
    <t>6.1.1</t>
  </si>
  <si>
    <t>6.1.2</t>
  </si>
  <si>
    <t>6.2.1</t>
  </si>
  <si>
    <t>6.2.2</t>
  </si>
  <si>
    <t>6.2.3</t>
  </si>
  <si>
    <t>6.2.4</t>
  </si>
  <si>
    <t>6.2.5</t>
  </si>
  <si>
    <t>6.2.6</t>
  </si>
  <si>
    <t>6.2.7</t>
  </si>
  <si>
    <t>6.2.8</t>
  </si>
  <si>
    <t>6.2.9</t>
  </si>
  <si>
    <t>6.2.10</t>
  </si>
  <si>
    <t>6.3.1</t>
  </si>
  <si>
    <t>6.3.2</t>
  </si>
  <si>
    <t>6.3.3</t>
  </si>
  <si>
    <t>6.3.4</t>
  </si>
  <si>
    <t>6.3.5</t>
  </si>
  <si>
    <t>6.3.6</t>
  </si>
  <si>
    <t>6.3.7</t>
  </si>
  <si>
    <t>6.3.8</t>
  </si>
  <si>
    <t>6.4.1</t>
  </si>
  <si>
    <t>6.4.2</t>
  </si>
  <si>
    <t>6.4.3</t>
  </si>
  <si>
    <t>6.4.4</t>
  </si>
  <si>
    <t>6.5.1</t>
  </si>
  <si>
    <t>6.5.2</t>
  </si>
  <si>
    <t>6.5.3</t>
  </si>
  <si>
    <t>6.5.4</t>
  </si>
  <si>
    <t>6.5.5</t>
  </si>
  <si>
    <t>6.5.6</t>
  </si>
  <si>
    <t>6.5.7</t>
  </si>
  <si>
    <t>6.5.8</t>
  </si>
  <si>
    <t>6.5.9</t>
  </si>
  <si>
    <t>6.5.10</t>
  </si>
  <si>
    <t>6.5.11</t>
  </si>
  <si>
    <t>6.5.13</t>
  </si>
  <si>
    <t>6.5.15</t>
  </si>
  <si>
    <t>6.6.1</t>
  </si>
  <si>
    <t>6.6.3</t>
  </si>
  <si>
    <t>6.6.4</t>
  </si>
  <si>
    <t>6.6.5</t>
  </si>
  <si>
    <t>6.6.6</t>
  </si>
  <si>
    <t>6.6.7</t>
  </si>
  <si>
    <t>6.6.8</t>
  </si>
  <si>
    <t>6.7.1</t>
  </si>
  <si>
    <t>6.7.2</t>
  </si>
  <si>
    <t>6.7.3</t>
  </si>
  <si>
    <t>6.7.4</t>
  </si>
  <si>
    <t>6.7.5</t>
  </si>
  <si>
    <t>6.7.6</t>
  </si>
  <si>
    <t>6.7.7</t>
  </si>
  <si>
    <t>6.8.1</t>
  </si>
  <si>
    <t>6.8.2</t>
  </si>
  <si>
    <t>6.8.3</t>
  </si>
  <si>
    <t>6.8.4</t>
  </si>
  <si>
    <t>6.8.5</t>
  </si>
  <si>
    <t>6.8.6</t>
  </si>
  <si>
    <t>6.8.7</t>
  </si>
  <si>
    <t>6.8.8</t>
  </si>
  <si>
    <t>6.8.9</t>
  </si>
  <si>
    <t>6.8.10</t>
  </si>
  <si>
    <t>6.8.11</t>
  </si>
  <si>
    <t>6.8.12</t>
  </si>
  <si>
    <t>6.8.13</t>
  </si>
  <si>
    <t>6.8.14</t>
  </si>
  <si>
    <t>6.8.15</t>
  </si>
  <si>
    <t>6.8.16</t>
  </si>
  <si>
    <t>6.9.1</t>
  </si>
  <si>
    <t>6.9.2</t>
  </si>
  <si>
    <t>6.9.3</t>
  </si>
  <si>
    <t>6.9.4</t>
  </si>
  <si>
    <t>6.9.5</t>
  </si>
  <si>
    <t>6.9.6</t>
  </si>
  <si>
    <t>1000 gauge polythene or other equal and approved damp-proof membrane, laid over blinded hardcore (m.s) with 300mm side and end laps (measured nett-allow for laps)</t>
  </si>
  <si>
    <t xml:space="preserve">brOUGHT Forwaard from Previous Page  </t>
  </si>
  <si>
    <t>Lintols</t>
  </si>
  <si>
    <t xml:space="preserve">Page Toal Brought Forward </t>
  </si>
  <si>
    <t>Page Total Carrie Forward</t>
  </si>
  <si>
    <t>Roof sheets as  IT4 profile gauge 28 pre-painted galvanised laps hook bolts, PVC washer and tropicalized slip cup</t>
  </si>
  <si>
    <t>SECTION 4: GENERATOR INSTALLATION</t>
  </si>
  <si>
    <t>ELEMENT No. 1 : GENERATOR</t>
  </si>
  <si>
    <t xml:space="preserve">30KVA TIER 3 PRIME RATED SOUND </t>
  </si>
  <si>
    <t>ATTENUATED DIESEL GENERATOR INSTALLATION</t>
  </si>
  <si>
    <t>ELEMENT No. 2 : GENERATOR INSTALLATION</t>
  </si>
  <si>
    <t xml:space="preserve">Install, test and commission as per BS 7671:2001 </t>
  </si>
  <si>
    <t xml:space="preserve">the following as described below: All materials and </t>
  </si>
  <si>
    <t>equipment are supplied by the client except for the</t>
  </si>
  <si>
    <t xml:space="preserve"> miscellaneous items expressly stated to be supplied </t>
  </si>
  <si>
    <t>by contractor or as directed by the client's representative.</t>
  </si>
  <si>
    <t>ELEMENT No. 3 : ELECTRICAL SUPPLY</t>
  </si>
  <si>
    <t>Trench excavation</t>
  </si>
  <si>
    <t>Cabling</t>
  </si>
  <si>
    <t xml:space="preserve">Supply, install and connect  1x3x95+1x50 Sq. mm  </t>
  </si>
  <si>
    <t xml:space="preserve">SC XLPE/SWA/PVC Copper cable from Generator to </t>
  </si>
  <si>
    <t>LV Switchboard and complete with cable lags and glands</t>
  </si>
  <si>
    <t>m</t>
  </si>
  <si>
    <t>ELEMENT No. 4 : ACCESSORIES</t>
  </si>
  <si>
    <t>Change Over 4 Pole 225 A</t>
  </si>
  <si>
    <t>Pc(s)</t>
  </si>
  <si>
    <t>Cable 4X35 mmsq</t>
  </si>
  <si>
    <t>Grounding Bar</t>
  </si>
  <si>
    <t>Grounding Cable 1X16 mm sq</t>
  </si>
  <si>
    <t>Roll</t>
  </si>
  <si>
    <t>Main Switch 4 Pole 200 A</t>
  </si>
  <si>
    <t>Distribution Panel(DP) 12 Breakers</t>
  </si>
  <si>
    <t>Tube Chanel 50X50 MM</t>
  </si>
  <si>
    <t>PVC Pipe 0.6x0.6m</t>
  </si>
  <si>
    <t xml:space="preserve">Concrete Nail </t>
  </si>
  <si>
    <t>Box</t>
  </si>
  <si>
    <t>Insulating Tape</t>
  </si>
  <si>
    <t>Exhaust Pipes</t>
  </si>
  <si>
    <t xml:space="preserve">Battery Acid </t>
  </si>
  <si>
    <t>Litre</t>
  </si>
  <si>
    <t>Miscellenous</t>
  </si>
  <si>
    <t>long 12mm diameter rag bolts cast into beam at 1500mm centres galvanised</t>
  </si>
  <si>
    <t xml:space="preserve">Supply sound attenuated 45kVA, 415V 50Hz prime rated tier 3 diesel engine generator set with water cooled Perkins, SDMO or Cummins engine complete with TP Automatic Mains Failure panel with integral synchronization control  module, 8 hour base fuel tank, 250A TP output circuit breaker. </t>
  </si>
  <si>
    <t>Allow for fixing of gen set to floor slab as recommended by the Manufacturer complete with anti vibration mountings. The contractor to provide duct or trench for all cable entry from the generator and to the main LV switchboard and Reconstruct the Floor in Concrete 1:2:4 ratio and their Finishing.</t>
  </si>
  <si>
    <t xml:space="preserve">Excavate trench 300mm width 500mm depth from ground level from the generator room to main building approx. </t>
  </si>
  <si>
    <t>GENERATOR SHED AND INSTALLATION CARRIED OT MAIN SUMMARY</t>
  </si>
  <si>
    <t xml:space="preserve">including bends, hooks, tying wire, distance blocks and spacers for bottom slab; Y10@ 200mm c/c </t>
  </si>
  <si>
    <t>SEPTIC TANK TOTAL CARRIED TO MAIN SUMMARY</t>
  </si>
  <si>
    <t>Page total Brought forward</t>
  </si>
  <si>
    <t>TOTAL FOR 1NO. GATE AND BARRIER</t>
  </si>
  <si>
    <t>TOTAL FOR 2 NO. GATES AND BARRIERS CARRIED TO MAIN SUMMARY</t>
  </si>
  <si>
    <t>Ground beams and ring Beams</t>
  </si>
  <si>
    <t>2.1.10</t>
  </si>
  <si>
    <t>Ditto but double door overall size 1200mm * 2400mm high</t>
  </si>
  <si>
    <t>25mm Thick cement/sand (1:4) screed to receive steel trowelled fininsh</t>
  </si>
  <si>
    <t>25mm Thick cement/sand (1:4) screed steel trowelled finish</t>
  </si>
  <si>
    <t>Total for 3 No. Guard Towers</t>
  </si>
  <si>
    <t>Plastered surfaces internally and externally including filler</t>
  </si>
  <si>
    <t>100x50mm Hip rafters</t>
  </si>
  <si>
    <t>100x50 mm Hip rafters</t>
  </si>
  <si>
    <t>25mm Thick cement/sand (1:4) screed to steel trowelled finish</t>
  </si>
  <si>
    <t xml:space="preserve">Reinforced concrete class 20, </t>
  </si>
  <si>
    <t>Supply, install and connect complete 1.5 sq. mm colour-coded SCcables to lighting points drawn in Concealed /surface 20mm HG PVC conduits, complete with draw boxes, switch boxes and other necessary accessories.</t>
  </si>
  <si>
    <t>3.2.4</t>
  </si>
  <si>
    <t>3.2.5</t>
  </si>
  <si>
    <t>3.2.6</t>
  </si>
  <si>
    <t>3.3.1</t>
  </si>
  <si>
    <t>3.3.2</t>
  </si>
  <si>
    <t>3.4.1</t>
  </si>
  <si>
    <t>3.4.2</t>
  </si>
  <si>
    <t>3.4.3</t>
  </si>
  <si>
    <t>3.4.4</t>
  </si>
  <si>
    <t>3.4.5</t>
  </si>
  <si>
    <t>3.4.6</t>
  </si>
  <si>
    <t>3.4.7</t>
  </si>
  <si>
    <t>3.4.8</t>
  </si>
  <si>
    <t>3.4.9</t>
  </si>
  <si>
    <t>3.4.10</t>
  </si>
  <si>
    <t>3.4.11</t>
  </si>
  <si>
    <t>3.4.12</t>
  </si>
  <si>
    <t>3.4.13</t>
  </si>
  <si>
    <t>3.4.14</t>
  </si>
  <si>
    <t>3.4.15</t>
  </si>
  <si>
    <t>3.4.16</t>
  </si>
  <si>
    <t>3.5.1</t>
  </si>
  <si>
    <t>3.5.2</t>
  </si>
  <si>
    <t>3.6.1</t>
  </si>
  <si>
    <t>3.6.2</t>
  </si>
  <si>
    <t>3.7.1</t>
  </si>
  <si>
    <t>3.7.2</t>
  </si>
  <si>
    <t>3.7.3</t>
  </si>
  <si>
    <t>3.7.4</t>
  </si>
  <si>
    <t>3.7.5</t>
  </si>
  <si>
    <t>3.7.6</t>
  </si>
  <si>
    <t>3.7.7</t>
  </si>
  <si>
    <t>3.7.8</t>
  </si>
  <si>
    <t>ELEMENT NO. 8 : ELECTRICAL INSTALLATIONS</t>
  </si>
  <si>
    <t>3.8.1</t>
  </si>
  <si>
    <t>3.8.2</t>
  </si>
  <si>
    <t>3.8.3</t>
  </si>
  <si>
    <t>3.8.4</t>
  </si>
  <si>
    <t>3.8.5</t>
  </si>
  <si>
    <t>3.8.6</t>
  </si>
  <si>
    <t>3.8.9</t>
  </si>
  <si>
    <t>3.8.10</t>
  </si>
  <si>
    <t>3.8.11</t>
  </si>
  <si>
    <t>3.8.12</t>
  </si>
  <si>
    <t>200x400mm hollow block walling bedded and jointed in cement and sand (1:4) mortar, reinforcement with and including 25mm wide x 20 gauge hoop iron at every alternate course as described in:</t>
  </si>
  <si>
    <t xml:space="preserve">Allow for the supply and installation of labels and danger warning notices </t>
  </si>
  <si>
    <t>Total Brought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</si>
</sst>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_(* #,##0.0_);_(* \(#,##0.0\);_(* \-??_);_(@_)"/>
    <numFmt numFmtId="169" formatCode="_(* #,##0_);_(* \(#,##0\);_(* \-_);_(@_)"/>
    <numFmt numFmtId="170" formatCode="_(* #,##0.0_);_(* \(#,##0.0\);_(* &quot;-&quot;??_);_(@_)"/>
  </numFmts>
  <fonts count="54">
    <font>
      <sz val="11"/>
      <color theme="1"/>
      <name val="Calibri"/>
      <family val="2"/>
      <scheme val="minor"/>
    </font>
    <font>
      <sz val="10"/>
      <name val="Arial"/>
      <family val="2"/>
    </font>
    <font>
      <sz val="11"/>
      <color theme="1"/>
      <name val="Calibri"/>
      <family val="2"/>
      <scheme val="minor"/>
    </font>
    <font>
      <b/>
      <sz val="12"/>
      <name val="Tahoma"/>
      <family val="2"/>
    </font>
    <font>
      <sz val="10"/>
      <name val="Geneva"/>
    </font>
    <font>
      <b/>
      <sz val="11"/>
      <name val="Tahoma"/>
      <family val="2"/>
    </font>
    <font>
      <sz val="11"/>
      <name val="Tahoma"/>
      <family val="2"/>
    </font>
    <font>
      <b/>
      <u/>
      <sz val="11"/>
      <name val="Tahoma"/>
      <family val="2"/>
    </font>
    <font>
      <i/>
      <sz val="11"/>
      <name val="Tahoma"/>
      <family val="2"/>
    </font>
    <font>
      <u/>
      <sz val="11"/>
      <name val="Tahoma"/>
      <family val="2"/>
    </font>
    <font>
      <sz val="9"/>
      <color indexed="81"/>
      <name val="Tahoma"/>
      <family val="2"/>
    </font>
    <font>
      <b/>
      <sz val="9"/>
      <color indexed="81"/>
      <name val="Tahoma"/>
      <family val="2"/>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b/>
      <sz val="11"/>
      <color indexed="62"/>
      <name val="Calibri"/>
      <family val="2"/>
    </font>
    <font>
      <b/>
      <sz val="12"/>
      <name val="Calibri"/>
      <family val="2"/>
      <scheme val="minor"/>
    </font>
    <font>
      <sz val="12"/>
      <color theme="1"/>
      <name val="Calibri"/>
      <family val="2"/>
      <scheme val="minor"/>
    </font>
    <font>
      <sz val="12"/>
      <name val="Calibri"/>
      <family val="2"/>
      <scheme val="minor"/>
    </font>
    <font>
      <b/>
      <u/>
      <sz val="12"/>
      <name val="Calibri"/>
      <family val="2"/>
      <scheme val="minor"/>
    </font>
    <font>
      <u/>
      <sz val="12"/>
      <name val="Calibri"/>
      <family val="2"/>
      <scheme val="minor"/>
    </font>
    <font>
      <i/>
      <sz val="12"/>
      <name val="Calibri"/>
      <family val="2"/>
      <scheme val="minor"/>
    </font>
    <font>
      <b/>
      <sz val="11"/>
      <color rgb="FF0070C0"/>
      <name val="Calibri"/>
      <family val="2"/>
      <scheme val="minor"/>
    </font>
    <font>
      <sz val="11"/>
      <color rgb="FF0070C0"/>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sz val="11"/>
      <color theme="1"/>
      <name val="Calibri"/>
      <family val="2"/>
      <scheme val="minor"/>
    </font>
    <font>
      <b/>
      <u/>
      <sz val="11"/>
      <name val="Calibri"/>
      <family val="2"/>
      <scheme val="minor"/>
    </font>
    <font>
      <u/>
      <sz val="11"/>
      <name val="Calibri"/>
      <family val="2"/>
      <scheme val="minor"/>
    </font>
    <font>
      <b/>
      <i/>
      <u/>
      <sz val="11"/>
      <name val="Calibri"/>
      <family val="2"/>
      <scheme val="minor"/>
    </font>
    <font>
      <b/>
      <i/>
      <sz val="12"/>
      <name val="Calibri"/>
      <family val="2"/>
      <scheme val="minor"/>
    </font>
    <font>
      <vertAlign val="superscript"/>
      <sz val="11"/>
      <color indexed="8"/>
      <name val="Calibri"/>
      <family val="2"/>
      <scheme val="minor"/>
    </font>
    <font>
      <i/>
      <u/>
      <sz val="11"/>
      <name val="Calibri"/>
      <family val="2"/>
      <scheme val="minor"/>
    </font>
    <font>
      <sz val="11"/>
      <color rgb="FFFF0000"/>
      <name val="Calibri"/>
      <family val="2"/>
      <scheme val="minor"/>
    </font>
    <font>
      <u/>
      <sz val="11"/>
      <color theme="1"/>
      <name val="Calibri"/>
      <family val="2"/>
    </font>
    <font>
      <b/>
      <u/>
      <sz val="11"/>
      <color theme="1"/>
      <name val="Calibri"/>
      <family val="2"/>
    </font>
    <font>
      <b/>
      <i/>
      <sz val="11"/>
      <name val="Calibri"/>
      <family val="2"/>
    </font>
    <font>
      <b/>
      <sz val="11"/>
      <color indexed="62"/>
      <name val="Calibri"/>
      <family val="2"/>
      <scheme val="minor"/>
    </font>
    <font>
      <b/>
      <sz val="10"/>
      <color theme="1"/>
      <name val="Calibri"/>
      <family val="2"/>
    </font>
    <font>
      <sz val="10"/>
      <color theme="1"/>
      <name val="Calibri"/>
      <family val="2"/>
    </font>
    <font>
      <sz val="10"/>
      <name val="Calibri"/>
      <family val="2"/>
    </font>
    <font>
      <b/>
      <sz val="10"/>
      <name val="Calibri"/>
      <family val="2"/>
    </font>
    <font>
      <sz val="10"/>
      <color rgb="FFFF0000"/>
      <name val="Calibri"/>
      <family val="2"/>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indexed="64"/>
      </top>
      <bottom style="hair">
        <color indexed="64"/>
      </bottom>
      <diagonal/>
    </border>
  </borders>
  <cellStyleXfs count="28">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4"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7"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0" fontId="1" fillId="0" borderId="7" applyNumberFormat="0" applyFont="0" applyBorder="0" applyAlignment="0">
      <alignment horizontal="center" vertical="top"/>
    </xf>
    <xf numFmtId="0" fontId="1" fillId="0" borderId="7" applyNumberFormat="0" applyFont="0" applyBorder="0" applyAlignment="0">
      <alignment horizontal="center" vertical="top"/>
    </xf>
  </cellStyleXfs>
  <cellXfs count="796">
    <xf numFmtId="0" fontId="0" fillId="0" borderId="0" xfId="0"/>
    <xf numFmtId="0" fontId="5" fillId="0" borderId="9" xfId="9" applyFont="1" applyBorder="1" applyAlignment="1">
      <alignment horizontal="center"/>
    </xf>
    <xf numFmtId="0" fontId="6" fillId="0" borderId="10" xfId="9" applyFont="1" applyBorder="1"/>
    <xf numFmtId="43" fontId="6" fillId="0" borderId="11" xfId="4" applyFont="1" applyBorder="1"/>
    <xf numFmtId="0" fontId="6" fillId="0" borderId="0" xfId="9" applyFont="1"/>
    <xf numFmtId="0" fontId="5" fillId="0" borderId="3" xfId="9" applyFont="1" applyBorder="1" applyAlignment="1">
      <alignment horizontal="center"/>
    </xf>
    <xf numFmtId="0" fontId="6" fillId="0" borderId="0" xfId="9" applyFont="1" applyBorder="1"/>
    <xf numFmtId="43" fontId="6" fillId="0" borderId="8" xfId="4" applyFont="1" applyBorder="1"/>
    <xf numFmtId="0" fontId="6" fillId="0" borderId="0" xfId="9" applyFont="1" applyAlignment="1">
      <alignment horizontal="left" indent="1"/>
    </xf>
    <xf numFmtId="0" fontId="6" fillId="0" borderId="0" xfId="9" applyFont="1" applyBorder="1" applyAlignment="1">
      <alignment horizontal="left"/>
    </xf>
    <xf numFmtId="0" fontId="6" fillId="0" borderId="7" xfId="9" applyFont="1" applyBorder="1"/>
    <xf numFmtId="0" fontId="5" fillId="0" borderId="1" xfId="9" applyFont="1" applyBorder="1" applyAlignment="1">
      <alignment horizontal="center" vertical="center"/>
    </xf>
    <xf numFmtId="43" fontId="5" fillId="0" borderId="13" xfId="4" applyFont="1" applyBorder="1" applyAlignment="1">
      <alignment horizontal="center" vertical="center"/>
    </xf>
    <xf numFmtId="0" fontId="5" fillId="0" borderId="0" xfId="9" applyFont="1" applyBorder="1" applyAlignment="1">
      <alignment horizontal="center" vertical="center"/>
    </xf>
    <xf numFmtId="0" fontId="5" fillId="0" borderId="2" xfId="9" applyFont="1" applyBorder="1" applyAlignment="1">
      <alignment horizontal="center"/>
    </xf>
    <xf numFmtId="43" fontId="6" fillId="0" borderId="14" xfId="4" applyFont="1" applyBorder="1"/>
    <xf numFmtId="0" fontId="5" fillId="0" borderId="0" xfId="9" applyFont="1" applyBorder="1" applyAlignment="1"/>
    <xf numFmtId="43" fontId="6" fillId="0" borderId="15" xfId="4" applyFont="1" applyBorder="1"/>
    <xf numFmtId="0" fontId="5" fillId="0" borderId="0" xfId="9" applyFont="1" applyBorder="1"/>
    <xf numFmtId="0" fontId="5" fillId="0" borderId="16" xfId="9" applyFont="1" applyBorder="1" applyAlignment="1">
      <alignment horizontal="center"/>
    </xf>
    <xf numFmtId="43" fontId="5" fillId="0" borderId="14" xfId="4" applyFont="1" applyBorder="1"/>
    <xf numFmtId="0" fontId="5" fillId="0" borderId="16" xfId="9" applyFont="1" applyBorder="1"/>
    <xf numFmtId="0" fontId="5" fillId="0" borderId="2" xfId="9" applyFont="1" applyBorder="1" applyAlignment="1">
      <alignment horizontal="center" wrapText="1"/>
    </xf>
    <xf numFmtId="0" fontId="6" fillId="0" borderId="0" xfId="9" applyFont="1" applyBorder="1" applyAlignment="1">
      <alignment wrapText="1"/>
    </xf>
    <xf numFmtId="43" fontId="6" fillId="0" borderId="14" xfId="4" applyFont="1" applyBorder="1" applyAlignment="1">
      <alignment wrapText="1"/>
    </xf>
    <xf numFmtId="0" fontId="6" fillId="0" borderId="0" xfId="9" applyFont="1" applyAlignment="1">
      <alignment wrapText="1"/>
    </xf>
    <xf numFmtId="0" fontId="5" fillId="0" borderId="0" xfId="9" applyFont="1"/>
    <xf numFmtId="0" fontId="5" fillId="0" borderId="0" xfId="9" applyFont="1" applyBorder="1" applyAlignment="1">
      <alignment horizontal="center"/>
    </xf>
    <xf numFmtId="0" fontId="6" fillId="0" borderId="16" xfId="9" applyFont="1" applyBorder="1"/>
    <xf numFmtId="0" fontId="7" fillId="0" borderId="0" xfId="9" applyFont="1" applyBorder="1" applyAlignment="1">
      <alignment horizontal="left"/>
    </xf>
    <xf numFmtId="43" fontId="6" fillId="0" borderId="8" xfId="4" applyFont="1" applyBorder="1" applyAlignment="1">
      <alignment horizontal="right"/>
    </xf>
    <xf numFmtId="16" fontId="6" fillId="0" borderId="0" xfId="9" quotePrefix="1" applyNumberFormat="1" applyFont="1" applyBorder="1" applyAlignment="1">
      <alignment horizontal="center"/>
    </xf>
    <xf numFmtId="43" fontId="6" fillId="0" borderId="0" xfId="9" applyNumberFormat="1" applyFont="1" applyBorder="1"/>
    <xf numFmtId="0" fontId="6" fillId="0" borderId="0" xfId="9" applyFont="1" applyBorder="1" applyAlignment="1">
      <alignment horizontal="center"/>
    </xf>
    <xf numFmtId="16" fontId="6" fillId="0" borderId="0" xfId="9" quotePrefix="1" applyNumberFormat="1" applyFont="1" applyBorder="1"/>
    <xf numFmtId="43" fontId="6" fillId="0" borderId="11" xfId="4" applyFont="1" applyBorder="1" applyAlignment="1">
      <alignment horizontal="right"/>
    </xf>
    <xf numFmtId="43" fontId="5" fillId="0" borderId="14" xfId="4" applyFont="1" applyBorder="1" applyAlignment="1">
      <alignment horizontal="right" vertical="center"/>
    </xf>
    <xf numFmtId="43" fontId="6" fillId="0" borderId="14" xfId="4" applyFont="1" applyBorder="1" applyAlignment="1">
      <alignment horizontal="right" vertical="center"/>
    </xf>
    <xf numFmtId="43" fontId="6" fillId="0" borderId="17" xfId="4" applyFont="1" applyBorder="1" applyAlignment="1">
      <alignment horizontal="right"/>
    </xf>
    <xf numFmtId="43" fontId="6" fillId="0" borderId="0" xfId="4" applyFont="1" applyBorder="1" applyAlignment="1">
      <alignment horizontal="right"/>
    </xf>
    <xf numFmtId="0" fontId="6" fillId="0" borderId="0" xfId="9" applyFont="1" applyBorder="1" applyAlignment="1">
      <alignment vertical="center"/>
    </xf>
    <xf numFmtId="0" fontId="6" fillId="0" borderId="0" xfId="9" applyFont="1" applyAlignment="1">
      <alignment horizontal="left"/>
    </xf>
    <xf numFmtId="43" fontId="6" fillId="0" borderId="0" xfId="4" applyFont="1" applyBorder="1"/>
    <xf numFmtId="0" fontId="5" fillId="0" borderId="0" xfId="9" applyFont="1" applyAlignment="1">
      <alignment horizontal="center"/>
    </xf>
    <xf numFmtId="43" fontId="6" fillId="0" borderId="0" xfId="4" applyFont="1"/>
    <xf numFmtId="0" fontId="5" fillId="0" borderId="6" xfId="9" applyFont="1" applyBorder="1" applyAlignment="1">
      <alignment horizontal="center"/>
    </xf>
    <xf numFmtId="43" fontId="6" fillId="0" borderId="15" xfId="4" applyFont="1" applyBorder="1" applyAlignment="1">
      <alignment horizontal="right"/>
    </xf>
    <xf numFmtId="0" fontId="12" fillId="2" borderId="1" xfId="0" applyFont="1" applyFill="1" applyBorder="1" applyAlignment="1">
      <alignment horizontal="center" vertical="center"/>
    </xf>
    <xf numFmtId="3" fontId="13" fillId="2" borderId="1" xfId="12" applyNumberFormat="1" applyFont="1" applyFill="1" applyBorder="1" applyAlignment="1">
      <alignment horizontal="center" vertical="center" wrapText="1"/>
    </xf>
    <xf numFmtId="43" fontId="13" fillId="2" borderId="1" xfId="22" applyFont="1" applyFill="1" applyBorder="1" applyAlignment="1">
      <alignment horizontal="center" vertical="center" wrapText="1"/>
    </xf>
    <xf numFmtId="0" fontId="14" fillId="0" borderId="0" xfId="0" applyFont="1" applyFill="1" applyBorder="1" applyAlignment="1"/>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xf numFmtId="3" fontId="15" fillId="0" borderId="1" xfId="12" applyNumberFormat="1" applyFont="1" applyFill="1" applyBorder="1" applyAlignment="1">
      <alignment horizontal="center" vertical="center"/>
    </xf>
    <xf numFmtId="43" fontId="14" fillId="0" borderId="1" xfId="22" applyFont="1" applyFill="1" applyBorder="1" applyAlignment="1"/>
    <xf numFmtId="0" fontId="16" fillId="0" borderId="1" xfId="0" applyFont="1" applyFill="1" applyBorder="1" applyAlignment="1">
      <alignment horizontal="center" vertical="center"/>
    </xf>
    <xf numFmtId="0" fontId="15" fillId="0" borderId="1" xfId="0" applyFont="1" applyFill="1" applyBorder="1" applyAlignment="1"/>
    <xf numFmtId="0" fontId="15" fillId="0" borderId="3" xfId="0" applyFont="1" applyFill="1" applyBorder="1" applyAlignment="1">
      <alignment horizontal="center"/>
    </xf>
    <xf numFmtId="4" fontId="15" fillId="0" borderId="1" xfId="0" applyNumberFormat="1" applyFont="1" applyFill="1" applyBorder="1" applyAlignment="1">
      <alignment horizontal="center"/>
    </xf>
    <xf numFmtId="0" fontId="15" fillId="0" borderId="2" xfId="0" applyFont="1" applyFill="1" applyBorder="1" applyAlignment="1">
      <alignment horizontal="center"/>
    </xf>
    <xf numFmtId="3" fontId="15" fillId="0" borderId="1" xfId="0" applyNumberFormat="1" applyFont="1" applyFill="1" applyBorder="1" applyAlignment="1">
      <alignment horizontal="center"/>
    </xf>
    <xf numFmtId="4" fontId="14" fillId="0" borderId="1" xfId="0" applyNumberFormat="1" applyFont="1" applyFill="1" applyBorder="1" applyAlignment="1"/>
    <xf numFmtId="4" fontId="13" fillId="0" borderId="1" xfId="0" applyNumberFormat="1" applyFont="1" applyFill="1" applyBorder="1" applyAlignment="1">
      <alignment horizontal="center"/>
    </xf>
    <xf numFmtId="43" fontId="13" fillId="0" borderId="1" xfId="4" applyNumberFormat="1" applyFont="1" applyFill="1" applyBorder="1" applyAlignment="1"/>
    <xf numFmtId="0" fontId="14" fillId="4" borderId="1" xfId="0" applyFont="1" applyFill="1" applyBorder="1" applyAlignment="1"/>
    <xf numFmtId="0" fontId="15" fillId="0" borderId="0" xfId="0" applyFont="1" applyFill="1" applyBorder="1" applyAlignment="1"/>
    <xf numFmtId="43" fontId="14" fillId="0" borderId="0" xfId="22" applyFont="1" applyFill="1" applyBorder="1" applyAlignment="1"/>
    <xf numFmtId="4" fontId="15" fillId="4" borderId="1" xfId="0" applyNumberFormat="1" applyFont="1" applyFill="1" applyBorder="1" applyAlignment="1">
      <alignment horizontal="center"/>
    </xf>
    <xf numFmtId="0" fontId="15" fillId="0" borderId="6" xfId="0" applyFont="1" applyFill="1" applyBorder="1" applyAlignment="1">
      <alignment horizontal="center"/>
    </xf>
    <xf numFmtId="4" fontId="14" fillId="4" borderId="1" xfId="0" applyNumberFormat="1" applyFont="1" applyFill="1" applyBorder="1" applyAlignment="1"/>
    <xf numFmtId="43" fontId="14" fillId="4" borderId="1" xfId="22" applyFont="1" applyFill="1" applyBorder="1" applyAlignment="1"/>
    <xf numFmtId="4" fontId="15" fillId="5" borderId="1" xfId="0" applyNumberFormat="1" applyFont="1" applyFill="1" applyBorder="1" applyAlignment="1">
      <alignment horizontal="center"/>
    </xf>
    <xf numFmtId="0" fontId="15" fillId="0" borderId="1" xfId="0" applyFont="1" applyFill="1" applyBorder="1" applyAlignment="1">
      <alignment horizontal="center"/>
    </xf>
    <xf numFmtId="4" fontId="16" fillId="0" borderId="1" xfId="0" applyNumberFormat="1" applyFont="1" applyFill="1" applyBorder="1" applyAlignment="1">
      <alignment horizontal="center"/>
    </xf>
    <xf numFmtId="0" fontId="14" fillId="0" borderId="18" xfId="0" applyFont="1" applyBorder="1" applyAlignment="1">
      <alignment wrapText="1"/>
    </xf>
    <xf numFmtId="0" fontId="12" fillId="0" borderId="18" xfId="0" applyFont="1" applyBorder="1" applyAlignment="1">
      <alignment wrapText="1"/>
    </xf>
    <xf numFmtId="9" fontId="14" fillId="0" borderId="0" xfId="3" applyFont="1"/>
    <xf numFmtId="0" fontId="14" fillId="0" borderId="0" xfId="0" applyFont="1"/>
    <xf numFmtId="0" fontId="14" fillId="7" borderId="18" xfId="0" applyFont="1" applyFill="1" applyBorder="1" applyAlignment="1">
      <alignment wrapText="1"/>
    </xf>
    <xf numFmtId="4" fontId="18" fillId="0" borderId="1" xfId="0" applyNumberFormat="1" applyFont="1" applyFill="1" applyBorder="1" applyAlignment="1">
      <alignment horizontal="center"/>
    </xf>
    <xf numFmtId="0" fontId="21" fillId="0" borderId="2" xfId="0" applyFont="1" applyFill="1" applyBorder="1" applyAlignment="1">
      <alignment horizontal="center"/>
    </xf>
    <xf numFmtId="165" fontId="15" fillId="0" borderId="1" xfId="0" applyNumberFormat="1" applyFont="1" applyFill="1" applyBorder="1" applyAlignment="1">
      <alignment horizontal="center"/>
    </xf>
    <xf numFmtId="0" fontId="21" fillId="0" borderId="0" xfId="0" applyFont="1" applyFill="1" applyBorder="1" applyAlignment="1"/>
    <xf numFmtId="0" fontId="21" fillId="0" borderId="1" xfId="0" applyFont="1" applyFill="1" applyBorder="1" applyAlignment="1"/>
    <xf numFmtId="0" fontId="14" fillId="7" borderId="0" xfId="0" applyFont="1" applyFill="1" applyBorder="1" applyAlignment="1">
      <alignment wrapText="1"/>
    </xf>
    <xf numFmtId="0" fontId="12" fillId="7" borderId="0" xfId="0" applyFont="1" applyFill="1" applyBorder="1" applyAlignment="1">
      <alignment wrapText="1"/>
    </xf>
    <xf numFmtId="43" fontId="12" fillId="7" borderId="0" xfId="0" applyNumberFormat="1" applyFont="1" applyFill="1" applyBorder="1" applyAlignment="1">
      <alignment wrapText="1"/>
    </xf>
    <xf numFmtId="0" fontId="12" fillId="0" borderId="0" xfId="0" applyFont="1"/>
    <xf numFmtId="0" fontId="15" fillId="0" borderId="8" xfId="0" applyFont="1" applyFill="1" applyBorder="1" applyAlignment="1">
      <alignment horizontal="center"/>
    </xf>
    <xf numFmtId="3" fontId="16" fillId="0" borderId="1" xfId="0" applyNumberFormat="1" applyFont="1" applyFill="1" applyBorder="1" applyAlignment="1">
      <alignment horizontal="center"/>
    </xf>
    <xf numFmtId="43" fontId="15" fillId="0" borderId="1" xfId="0" applyNumberFormat="1" applyFont="1" applyFill="1" applyBorder="1" applyAlignment="1"/>
    <xf numFmtId="43" fontId="15" fillId="0" borderId="1" xfId="4" applyNumberFormat="1" applyFont="1" applyFill="1" applyBorder="1" applyAlignment="1"/>
    <xf numFmtId="43" fontId="14" fillId="0" borderId="1" xfId="0" applyNumberFormat="1" applyFont="1" applyFill="1" applyBorder="1" applyAlignment="1"/>
    <xf numFmtId="0" fontId="13" fillId="0" borderId="2" xfId="0" applyFont="1" applyFill="1" applyBorder="1" applyAlignment="1">
      <alignment horizontal="center"/>
    </xf>
    <xf numFmtId="0" fontId="12" fillId="0" borderId="1" xfId="0" applyFont="1" applyFill="1" applyBorder="1" applyAlignment="1"/>
    <xf numFmtId="43" fontId="12" fillId="0" borderId="1" xfId="22" applyFont="1" applyFill="1" applyBorder="1" applyAlignment="1"/>
    <xf numFmtId="0" fontId="12" fillId="0" borderId="0" xfId="0" applyFont="1" applyFill="1" applyBorder="1" applyAlignment="1"/>
    <xf numFmtId="43" fontId="13" fillId="0" borderId="1" xfId="22" applyFont="1" applyFill="1" applyBorder="1" applyAlignment="1"/>
    <xf numFmtId="43" fontId="15" fillId="0" borderId="1" xfId="22" applyFont="1" applyFill="1" applyBorder="1" applyAlignment="1"/>
    <xf numFmtId="0" fontId="15" fillId="0" borderId="2" xfId="0" applyFont="1" applyFill="1" applyBorder="1" applyAlignment="1">
      <alignment horizontal="center" vertical="center"/>
    </xf>
    <xf numFmtId="4" fontId="13" fillId="0" borderId="1" xfId="0" applyNumberFormat="1" applyFont="1" applyFill="1" applyBorder="1" applyAlignment="1">
      <alignment horizontal="center" vertical="center"/>
    </xf>
    <xf numFmtId="43" fontId="13" fillId="0" borderId="1" xfId="4" applyNumberFormat="1" applyFont="1" applyFill="1" applyBorder="1" applyAlignment="1">
      <alignment vertical="center"/>
    </xf>
    <xf numFmtId="43" fontId="13" fillId="0" borderId="1" xfId="22" applyFont="1" applyFill="1" applyBorder="1" applyAlignment="1">
      <alignment vertical="center"/>
    </xf>
    <xf numFmtId="43" fontId="14" fillId="0" borderId="0" xfId="0" applyNumberFormat="1" applyFont="1" applyFill="1" applyBorder="1" applyAlignment="1"/>
    <xf numFmtId="4" fontId="15" fillId="0" borderId="2" xfId="0" applyNumberFormat="1" applyFont="1" applyFill="1" applyBorder="1" applyAlignment="1">
      <alignment horizontal="center"/>
    </xf>
    <xf numFmtId="0" fontId="13" fillId="0" borderId="0" xfId="0" applyFont="1" applyFill="1" applyBorder="1" applyAlignment="1">
      <alignment horizontal="left" wrapText="1"/>
    </xf>
    <xf numFmtId="4" fontId="13" fillId="0" borderId="2" xfId="0" applyNumberFormat="1" applyFont="1" applyFill="1" applyBorder="1" applyAlignment="1">
      <alignment horizontal="center"/>
    </xf>
    <xf numFmtId="43" fontId="13" fillId="0" borderId="2" xfId="4" applyNumberFormat="1" applyFont="1" applyFill="1" applyBorder="1" applyAlignment="1"/>
    <xf numFmtId="0" fontId="18" fillId="0" borderId="0" xfId="0" applyFont="1" applyFill="1" applyBorder="1" applyAlignment="1">
      <alignment horizontal="left" wrapText="1"/>
    </xf>
    <xf numFmtId="0" fontId="14" fillId="0" borderId="0" xfId="0" applyFont="1" applyFill="1" applyBorder="1" applyAlignment="1">
      <alignment wrapText="1"/>
    </xf>
    <xf numFmtId="0" fontId="15" fillId="0" borderId="0" xfId="0" applyFont="1" applyFill="1" applyBorder="1" applyAlignment="1">
      <alignment wrapText="1"/>
    </xf>
    <xf numFmtId="0" fontId="12" fillId="2" borderId="1" xfId="0" applyFont="1" applyFill="1" applyBorder="1" applyAlignment="1">
      <alignment horizontal="center" vertical="center" wrapText="1"/>
    </xf>
    <xf numFmtId="0" fontId="14" fillId="0" borderId="1" xfId="0" applyFont="1" applyFill="1" applyBorder="1" applyAlignment="1">
      <alignment horizontal="center" wrapText="1"/>
    </xf>
    <xf numFmtId="0" fontId="16" fillId="0" borderId="1" xfId="0" applyFont="1" applyFill="1" applyBorder="1" applyAlignment="1">
      <alignment horizontal="left"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left" wrapText="1"/>
    </xf>
    <xf numFmtId="0" fontId="15" fillId="0" borderId="1" xfId="0" applyFont="1" applyFill="1" applyBorder="1" applyAlignment="1">
      <alignment horizontal="left" wrapText="1"/>
    </xf>
    <xf numFmtId="0" fontId="18" fillId="0" borderId="1" xfId="0" applyFont="1" applyFill="1" applyBorder="1" applyAlignment="1">
      <alignment horizontal="left" wrapText="1"/>
    </xf>
    <xf numFmtId="0" fontId="19" fillId="0" borderId="1" xfId="0" applyFont="1" applyFill="1" applyBorder="1" applyAlignment="1">
      <alignment horizontal="left" wrapText="1"/>
    </xf>
    <xf numFmtId="0" fontId="14" fillId="0" borderId="1" xfId="0" applyFont="1" applyFill="1" applyBorder="1" applyAlignment="1">
      <alignment wrapText="1"/>
    </xf>
    <xf numFmtId="0" fontId="18" fillId="0" borderId="1" xfId="5" applyFont="1" applyFill="1" applyBorder="1" applyAlignment="1">
      <alignment horizontal="left" wrapText="1"/>
    </xf>
    <xf numFmtId="0" fontId="15" fillId="0" borderId="1" xfId="0" applyNumberFormat="1" applyFont="1" applyFill="1" applyBorder="1" applyAlignment="1">
      <alignment horizontal="left" wrapText="1"/>
    </xf>
    <xf numFmtId="0" fontId="15" fillId="0" borderId="1" xfId="6" applyFont="1" applyFill="1" applyBorder="1" applyAlignment="1">
      <alignment horizontal="left" wrapText="1"/>
    </xf>
    <xf numFmtId="0" fontId="15" fillId="0" borderId="1" xfId="7" applyFont="1" applyFill="1" applyBorder="1" applyAlignment="1">
      <alignment horizontal="left" wrapText="1"/>
    </xf>
    <xf numFmtId="0" fontId="15" fillId="0" borderId="1" xfId="0" applyFont="1" applyFill="1" applyBorder="1" applyAlignment="1">
      <alignment horizontal="left" vertical="top" wrapText="1"/>
    </xf>
    <xf numFmtId="0" fontId="18" fillId="0" borderId="1" xfId="0" applyNumberFormat="1" applyFont="1" applyFill="1" applyBorder="1" applyAlignment="1">
      <alignment horizontal="left" wrapText="1"/>
    </xf>
    <xf numFmtId="0" fontId="15" fillId="0" borderId="1" xfId="0" applyFont="1" applyFill="1" applyBorder="1" applyAlignment="1">
      <alignment wrapText="1"/>
    </xf>
    <xf numFmtId="4" fontId="16" fillId="0" borderId="1" xfId="0" applyNumberFormat="1" applyFont="1" applyFill="1" applyBorder="1" applyAlignment="1">
      <alignment horizontal="left" wrapText="1"/>
    </xf>
    <xf numFmtId="4" fontId="15" fillId="0" borderId="1" xfId="0" applyNumberFormat="1" applyFont="1" applyFill="1" applyBorder="1" applyAlignment="1">
      <alignment horizontal="left" wrapText="1"/>
    </xf>
    <xf numFmtId="3" fontId="15" fillId="0" borderId="1" xfId="0" applyNumberFormat="1" applyFont="1" applyFill="1" applyBorder="1" applyAlignment="1">
      <alignment horizontal="left" wrapText="1"/>
    </xf>
    <xf numFmtId="3" fontId="18" fillId="0" borderId="1" xfId="0" applyNumberFormat="1" applyFont="1" applyFill="1" applyBorder="1" applyAlignment="1">
      <alignment horizontal="left" wrapText="1"/>
    </xf>
    <xf numFmtId="0" fontId="16" fillId="0" borderId="1" xfId="0" applyFont="1" applyFill="1" applyBorder="1" applyAlignment="1">
      <alignment horizontal="center" wrapText="1"/>
    </xf>
    <xf numFmtId="0" fontId="15" fillId="0" borderId="1" xfId="0" applyFont="1" applyFill="1" applyBorder="1" applyAlignment="1">
      <alignment horizontal="center" wrapText="1"/>
    </xf>
    <xf numFmtId="0" fontId="16" fillId="0" borderId="1" xfId="10" applyFont="1" applyFill="1" applyBorder="1" applyAlignment="1">
      <alignment horizontal="left" wrapText="1"/>
    </xf>
    <xf numFmtId="0" fontId="16" fillId="0" borderId="1" xfId="10" applyFont="1" applyFill="1" applyBorder="1" applyAlignment="1">
      <alignment horizontal="left" vertical="center" wrapText="1"/>
    </xf>
    <xf numFmtId="0" fontId="22" fillId="0" borderId="1" xfId="0" applyFont="1" applyFill="1" applyBorder="1" applyAlignment="1">
      <alignment horizontal="left" wrapText="1"/>
    </xf>
    <xf numFmtId="2" fontId="14" fillId="0" borderId="18" xfId="0" applyNumberFormat="1" applyFont="1" applyBorder="1" applyAlignment="1">
      <alignment wrapText="1"/>
    </xf>
    <xf numFmtId="166" fontId="14" fillId="0" borderId="18" xfId="0" applyNumberFormat="1" applyFont="1" applyBorder="1" applyAlignment="1">
      <alignment wrapText="1"/>
    </xf>
    <xf numFmtId="166" fontId="14" fillId="7" borderId="18" xfId="0" applyNumberFormat="1" applyFont="1" applyFill="1" applyBorder="1" applyAlignment="1">
      <alignment wrapText="1"/>
    </xf>
    <xf numFmtId="166" fontId="14" fillId="0" borderId="1" xfId="22" applyNumberFormat="1" applyFont="1" applyFill="1" applyBorder="1" applyAlignment="1"/>
    <xf numFmtId="0" fontId="31" fillId="0" borderId="0" xfId="0" applyFont="1"/>
    <xf numFmtId="0" fontId="32" fillId="0" borderId="0" xfId="0" applyFont="1"/>
    <xf numFmtId="0" fontId="33" fillId="0" borderId="0" xfId="0" applyFont="1"/>
    <xf numFmtId="0" fontId="14" fillId="0" borderId="20" xfId="0" applyFont="1" applyFill="1" applyBorder="1" applyAlignment="1"/>
    <xf numFmtId="0" fontId="14" fillId="0" borderId="20" xfId="0" applyFont="1" applyFill="1" applyBorder="1" applyAlignment="1">
      <alignment horizontal="center" vertical="center"/>
    </xf>
    <xf numFmtId="0" fontId="14" fillId="0" borderId="20" xfId="0" applyFont="1" applyFill="1" applyBorder="1" applyAlignment="1">
      <alignment wrapText="1"/>
    </xf>
    <xf numFmtId="0" fontId="12" fillId="0" borderId="20" xfId="0" applyFont="1" applyFill="1" applyBorder="1" applyAlignment="1"/>
    <xf numFmtId="0" fontId="14" fillId="6" borderId="20" xfId="0" applyFont="1" applyFill="1" applyBorder="1" applyAlignment="1"/>
    <xf numFmtId="0" fontId="14" fillId="0" borderId="20" xfId="0" applyFont="1" applyBorder="1"/>
    <xf numFmtId="0" fontId="21" fillId="0" borderId="20" xfId="0" applyFont="1" applyFill="1" applyBorder="1" applyAlignment="1"/>
    <xf numFmtId="170" fontId="14" fillId="0" borderId="20" xfId="22" applyNumberFormat="1" applyFont="1" applyFill="1" applyBorder="1" applyAlignment="1"/>
    <xf numFmtId="0" fontId="14" fillId="6" borderId="0" xfId="0" applyFont="1" applyFill="1" applyBorder="1" applyAlignment="1"/>
    <xf numFmtId="0" fontId="15" fillId="6" borderId="20" xfId="0" applyFont="1" applyFill="1" applyBorder="1" applyAlignment="1">
      <alignment horizontal="center"/>
    </xf>
    <xf numFmtId="170" fontId="14" fillId="6" borderId="20" xfId="22" applyNumberFormat="1" applyFont="1" applyFill="1" applyBorder="1" applyAlignment="1"/>
    <xf numFmtId="0" fontId="0" fillId="0" borderId="0" xfId="0" applyFont="1" applyAlignment="1">
      <alignment horizontal="center" vertical="center"/>
    </xf>
    <xf numFmtId="0" fontId="33" fillId="0" borderId="0" xfId="0" applyFont="1" applyFill="1" applyBorder="1" applyAlignment="1">
      <alignment horizontal="center" vertical="center" wrapText="1"/>
    </xf>
    <xf numFmtId="0" fontId="0" fillId="0" borderId="0" xfId="0" applyFont="1" applyFill="1" applyBorder="1" applyAlignment="1"/>
    <xf numFmtId="4" fontId="32" fillId="0" borderId="0" xfId="0" applyNumberFormat="1" applyFont="1" applyFill="1" applyBorder="1" applyAlignment="1">
      <alignment horizontal="center"/>
    </xf>
    <xf numFmtId="43" fontId="32" fillId="0" borderId="2" xfId="4" applyFont="1" applyFill="1" applyBorder="1" applyAlignment="1">
      <alignment horizontal="right"/>
    </xf>
    <xf numFmtId="4" fontId="32" fillId="0" borderId="0" xfId="0" applyNumberFormat="1" applyFont="1" applyFill="1" applyBorder="1" applyAlignment="1"/>
    <xf numFmtId="0" fontId="32" fillId="0" borderId="0" xfId="0" applyFont="1" applyFill="1" applyBorder="1" applyAlignment="1"/>
    <xf numFmtId="0" fontId="35" fillId="0" borderId="0" xfId="24" applyFont="1" applyAlignment="1">
      <alignment horizontal="center" vertical="center"/>
    </xf>
    <xf numFmtId="0" fontId="36" fillId="0" borderId="0" xfId="24" applyFont="1" applyAlignment="1">
      <alignment horizontal="center" vertical="center"/>
    </xf>
    <xf numFmtId="3"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left" wrapText="1"/>
    </xf>
    <xf numFmtId="0" fontId="33" fillId="2" borderId="20" xfId="0" applyFont="1" applyFill="1" applyBorder="1" applyAlignment="1">
      <alignment horizontal="center" vertical="center" wrapText="1"/>
    </xf>
    <xf numFmtId="3" fontId="33" fillId="2" borderId="20" xfId="0" applyNumberFormat="1" applyFont="1" applyFill="1" applyBorder="1" applyAlignment="1">
      <alignment horizontal="center" vertical="center" wrapText="1"/>
    </xf>
    <xf numFmtId="43" fontId="33" fillId="2" borderId="20" xfId="4" applyFont="1" applyFill="1" applyBorder="1" applyAlignment="1">
      <alignment horizontal="center" vertical="center" wrapText="1"/>
    </xf>
    <xf numFmtId="0" fontId="32" fillId="0" borderId="20" xfId="0" applyFont="1" applyFill="1" applyBorder="1" applyAlignment="1">
      <alignment horizontal="center" vertical="center"/>
    </xf>
    <xf numFmtId="0" fontId="38" fillId="0" borderId="20" xfId="0" applyFont="1" applyFill="1" applyBorder="1" applyAlignment="1">
      <alignment horizontal="left" wrapText="1"/>
    </xf>
    <xf numFmtId="4" fontId="32" fillId="0" borderId="20" xfId="0" applyNumberFormat="1" applyFont="1" applyFill="1" applyBorder="1" applyAlignment="1">
      <alignment horizontal="center" vertical="center"/>
    </xf>
    <xf numFmtId="3" fontId="32" fillId="0" borderId="20" xfId="12" applyNumberFormat="1"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lignment horizontal="left" vertical="center" wrapText="1"/>
    </xf>
    <xf numFmtId="0" fontId="32" fillId="0" borderId="20" xfId="0" applyFont="1" applyFill="1" applyBorder="1" applyAlignment="1">
      <alignment horizontal="center"/>
    </xf>
    <xf numFmtId="4" fontId="32" fillId="0" borderId="20" xfId="0" applyNumberFormat="1" applyFont="1" applyFill="1" applyBorder="1" applyAlignment="1">
      <alignment horizontal="center"/>
    </xf>
    <xf numFmtId="0" fontId="32" fillId="0" borderId="20" xfId="0" applyFont="1" applyFill="1" applyBorder="1" applyAlignment="1">
      <alignment horizontal="left" wrapText="1"/>
    </xf>
    <xf numFmtId="3" fontId="32" fillId="0" borderId="20" xfId="0" applyNumberFormat="1" applyFont="1" applyFill="1" applyBorder="1" applyAlignment="1">
      <alignment horizontal="center"/>
    </xf>
    <xf numFmtId="0" fontId="33" fillId="0" borderId="20" xfId="0" applyFont="1" applyFill="1" applyBorder="1" applyAlignment="1">
      <alignment horizontal="center" vertical="center"/>
    </xf>
    <xf numFmtId="0" fontId="33" fillId="0" borderId="20" xfId="0" applyFont="1" applyBorder="1" applyAlignment="1">
      <alignment vertical="center" wrapText="1"/>
    </xf>
    <xf numFmtId="0" fontId="32" fillId="0" borderId="20" xfId="0" applyFont="1" applyFill="1" applyBorder="1" applyAlignment="1">
      <alignment vertical="center"/>
    </xf>
    <xf numFmtId="0" fontId="38" fillId="0" borderId="20" xfId="0" applyFont="1" applyBorder="1" applyAlignment="1">
      <alignment vertical="center" wrapText="1"/>
    </xf>
    <xf numFmtId="0" fontId="32" fillId="0" borderId="20" xfId="0" applyFont="1" applyBorder="1" applyAlignment="1">
      <alignment vertical="center" wrapText="1"/>
    </xf>
    <xf numFmtId="0" fontId="32" fillId="0" borderId="20" xfId="0" applyFont="1" applyBorder="1" applyAlignment="1">
      <alignment horizontal="center" vertical="center" wrapText="1"/>
    </xf>
    <xf numFmtId="164" fontId="33" fillId="0" borderId="20" xfId="1" applyFont="1" applyFill="1" applyBorder="1" applyAlignment="1">
      <alignment horizontal="center" vertical="center"/>
    </xf>
    <xf numFmtId="168" fontId="33" fillId="0" borderId="20" xfId="22" applyNumberFormat="1" applyFont="1" applyFill="1" applyBorder="1" applyAlignment="1" applyProtection="1">
      <alignment horizontal="center" vertical="center" wrapText="1"/>
    </xf>
    <xf numFmtId="2" fontId="33" fillId="0" borderId="20" xfId="0" applyNumberFormat="1" applyFont="1" applyFill="1" applyBorder="1" applyAlignment="1">
      <alignment horizontal="left" vertical="center" wrapText="1"/>
    </xf>
    <xf numFmtId="167" fontId="32" fillId="0" borderId="20" xfId="0" applyNumberFormat="1" applyFont="1" applyFill="1" applyBorder="1" applyAlignment="1">
      <alignment horizontal="center" vertical="center" wrapText="1"/>
    </xf>
    <xf numFmtId="169" fontId="32" fillId="0" borderId="20" xfId="0" applyNumberFormat="1" applyFont="1" applyFill="1" applyBorder="1" applyAlignment="1">
      <alignment vertical="center" wrapText="1"/>
    </xf>
    <xf numFmtId="167" fontId="32" fillId="0" borderId="20" xfId="22" applyNumberFormat="1" applyFont="1" applyFill="1" applyBorder="1" applyAlignment="1" applyProtection="1">
      <alignment horizontal="center" vertical="center" wrapText="1"/>
    </xf>
    <xf numFmtId="168" fontId="32" fillId="0" borderId="20" xfId="22" applyNumberFormat="1" applyFont="1" applyFill="1" applyBorder="1" applyAlignment="1" applyProtection="1">
      <alignment horizontal="center" vertical="center" wrapText="1"/>
    </xf>
    <xf numFmtId="2" fontId="32" fillId="0" borderId="20" xfId="0" applyNumberFormat="1" applyFont="1" applyFill="1" applyBorder="1" applyAlignment="1">
      <alignment horizontal="left" vertical="center" wrapText="1"/>
    </xf>
    <xf numFmtId="167" fontId="33" fillId="0" borderId="20" xfId="0" applyNumberFormat="1" applyFont="1" applyFill="1" applyBorder="1" applyAlignment="1">
      <alignment horizontal="center" vertical="center" wrapText="1"/>
    </xf>
    <xf numFmtId="169" fontId="33" fillId="0" borderId="20" xfId="0" applyNumberFormat="1" applyFont="1" applyFill="1" applyBorder="1" applyAlignment="1">
      <alignment vertical="center" wrapText="1"/>
    </xf>
    <xf numFmtId="167" fontId="33" fillId="0" borderId="20" xfId="22" applyNumberFormat="1" applyFont="1" applyFill="1" applyBorder="1" applyAlignment="1" applyProtection="1">
      <alignment horizontal="center" vertical="center" wrapText="1"/>
    </xf>
    <xf numFmtId="0" fontId="32" fillId="0" borderId="20" xfId="24" applyFont="1" applyFill="1" applyBorder="1" applyAlignment="1">
      <alignment horizontal="center" vertical="center"/>
    </xf>
    <xf numFmtId="0" fontId="32" fillId="0" borderId="20" xfId="24" applyFont="1" applyBorder="1" applyAlignment="1">
      <alignment horizontal="left" vertical="center" wrapText="1"/>
    </xf>
    <xf numFmtId="43" fontId="32" fillId="0" borderId="20" xfId="25" applyFont="1" applyFill="1" applyBorder="1" applyAlignment="1">
      <alignment horizontal="right" vertical="center"/>
    </xf>
    <xf numFmtId="4" fontId="32" fillId="0" borderId="20" xfId="0" applyNumberFormat="1" applyFont="1" applyFill="1" applyBorder="1" applyAlignment="1"/>
    <xf numFmtId="4" fontId="32" fillId="0" borderId="20" xfId="0" applyNumberFormat="1" applyFont="1" applyFill="1" applyBorder="1" applyAlignment="1">
      <alignment wrapText="1"/>
    </xf>
    <xf numFmtId="43" fontId="32" fillId="0" borderId="20" xfId="4" applyFont="1" applyFill="1" applyBorder="1" applyAlignment="1">
      <alignment vertical="center"/>
    </xf>
    <xf numFmtId="43" fontId="32" fillId="0" borderId="20" xfId="4" applyFont="1" applyFill="1" applyBorder="1" applyAlignment="1">
      <alignment horizontal="right" vertical="center"/>
    </xf>
    <xf numFmtId="43" fontId="32" fillId="0" borderId="0" xfId="4" applyFont="1" applyFill="1" applyBorder="1" applyAlignment="1">
      <alignment horizontal="right" vertical="center"/>
    </xf>
    <xf numFmtId="166" fontId="33" fillId="2" borderId="20" xfId="0" applyNumberFormat="1" applyFont="1" applyFill="1" applyBorder="1" applyAlignment="1">
      <alignment horizontal="center" vertical="center" wrapText="1"/>
    </xf>
    <xf numFmtId="166" fontId="32" fillId="0" borderId="20" xfId="12" applyNumberFormat="1" applyFont="1" applyFill="1" applyBorder="1" applyAlignment="1">
      <alignment horizontal="center" vertical="center"/>
    </xf>
    <xf numFmtId="166" fontId="32" fillId="0" borderId="20" xfId="0" applyNumberFormat="1" applyFont="1" applyFill="1" applyBorder="1" applyAlignment="1"/>
    <xf numFmtId="166" fontId="32" fillId="0" borderId="20" xfId="0" applyNumberFormat="1" applyFont="1" applyFill="1" applyBorder="1" applyAlignment="1">
      <alignment horizontal="center"/>
    </xf>
    <xf numFmtId="166" fontId="32" fillId="0" borderId="20" xfId="0" applyNumberFormat="1" applyFont="1" applyFill="1" applyBorder="1" applyAlignment="1">
      <alignment horizontal="center" vertical="center"/>
    </xf>
    <xf numFmtId="166" fontId="32" fillId="0" borderId="20" xfId="0" applyNumberFormat="1" applyFont="1" applyBorder="1" applyAlignment="1">
      <alignment horizontal="center" vertical="center" wrapText="1"/>
    </xf>
    <xf numFmtId="166" fontId="32" fillId="0" borderId="20" xfId="22" applyNumberFormat="1" applyFont="1" applyFill="1" applyBorder="1" applyAlignment="1" applyProtection="1">
      <alignment horizontal="center" vertical="center" wrapText="1"/>
    </xf>
    <xf numFmtId="166" fontId="33" fillId="0" borderId="20" xfId="22" applyNumberFormat="1" applyFont="1" applyFill="1" applyBorder="1" applyAlignment="1" applyProtection="1">
      <alignment horizontal="center" vertical="center" wrapText="1"/>
    </xf>
    <xf numFmtId="166" fontId="32" fillId="0" borderId="20" xfId="24" applyNumberFormat="1" applyFont="1" applyFill="1" applyBorder="1" applyAlignment="1">
      <alignment horizontal="right" vertical="center"/>
    </xf>
    <xf numFmtId="166" fontId="32" fillId="0" borderId="0" xfId="0" applyNumberFormat="1" applyFont="1" applyFill="1" applyBorder="1" applyAlignment="1">
      <alignment horizontal="center"/>
    </xf>
    <xf numFmtId="0" fontId="6" fillId="0" borderId="10" xfId="9" applyFont="1" applyBorder="1" applyAlignment="1">
      <alignment horizontal="left" wrapText="1"/>
    </xf>
    <xf numFmtId="0" fontId="3" fillId="0" borderId="0" xfId="9" applyFont="1" applyBorder="1" applyAlignment="1">
      <alignment horizontal="left" wrapText="1"/>
    </xf>
    <xf numFmtId="0" fontId="6" fillId="0" borderId="0" xfId="9" applyFont="1" applyBorder="1" applyAlignment="1">
      <alignment horizontal="left" wrapText="1"/>
    </xf>
    <xf numFmtId="0" fontId="5" fillId="0" borderId="0" xfId="9" applyFont="1" applyBorder="1" applyAlignment="1">
      <alignment horizontal="left" wrapText="1"/>
    </xf>
    <xf numFmtId="0" fontId="6" fillId="0" borderId="0" xfId="9" applyFont="1" applyAlignment="1">
      <alignment horizontal="left" wrapText="1"/>
    </xf>
    <xf numFmtId="0" fontId="6" fillId="0" borderId="0" xfId="9" applyFont="1" applyFill="1" applyBorder="1" applyAlignment="1">
      <alignment horizontal="left" wrapText="1"/>
    </xf>
    <xf numFmtId="0" fontId="5" fillId="0" borderId="0" xfId="9" applyFont="1" applyFill="1" applyBorder="1" applyAlignment="1">
      <alignment horizontal="left" wrapText="1"/>
    </xf>
    <xf numFmtId="0" fontId="6" fillId="0" borderId="3" xfId="9" applyFont="1" applyFill="1" applyBorder="1" applyAlignment="1">
      <alignment horizontal="left" wrapText="1"/>
    </xf>
    <xf numFmtId="0" fontId="6" fillId="0" borderId="3" xfId="9" applyFont="1" applyBorder="1" applyAlignment="1">
      <alignment horizontal="left" wrapText="1"/>
    </xf>
    <xf numFmtId="0" fontId="5" fillId="0" borderId="3" xfId="9" applyFont="1" applyFill="1" applyBorder="1" applyAlignment="1">
      <alignment horizontal="left" wrapText="1"/>
    </xf>
    <xf numFmtId="0" fontId="8" fillId="0" borderId="0" xfId="9" applyFont="1" applyFill="1" applyBorder="1" applyAlignment="1">
      <alignment horizontal="left" wrapText="1"/>
    </xf>
    <xf numFmtId="0" fontId="7" fillId="0" borderId="0" xfId="9" applyFont="1" applyFill="1" applyBorder="1" applyAlignment="1">
      <alignment horizontal="left" wrapText="1"/>
    </xf>
    <xf numFmtId="0" fontId="8" fillId="0" borderId="3" xfId="9" applyFont="1" applyFill="1" applyBorder="1" applyAlignment="1">
      <alignment horizontal="left" wrapText="1"/>
    </xf>
    <xf numFmtId="0" fontId="6" fillId="0" borderId="7" xfId="9" applyFont="1" applyFill="1" applyBorder="1" applyAlignment="1">
      <alignment horizontal="left" wrapText="1"/>
    </xf>
    <xf numFmtId="0" fontId="7" fillId="0" borderId="0" xfId="10" applyFont="1" applyBorder="1" applyAlignment="1">
      <alignment horizontal="left" vertical="center" wrapText="1"/>
    </xf>
    <xf numFmtId="2" fontId="5" fillId="0" borderId="2" xfId="9" applyNumberFormat="1" applyFont="1" applyBorder="1" applyAlignment="1">
      <alignment horizontal="center"/>
    </xf>
    <xf numFmtId="0" fontId="14" fillId="0" borderId="21" xfId="0" applyFont="1" applyFill="1" applyBorder="1" applyAlignment="1"/>
    <xf numFmtId="0" fontId="0" fillId="0" borderId="0" xfId="0" applyFont="1" applyFill="1" applyAlignment="1">
      <alignment vertical="center"/>
    </xf>
    <xf numFmtId="0" fontId="0" fillId="0" borderId="0" xfId="0" applyFont="1" applyFill="1" applyBorder="1" applyAlignment="1">
      <alignment vertical="center"/>
    </xf>
    <xf numFmtId="4" fontId="26" fillId="0" borderId="0" xfId="0" applyNumberFormat="1" applyFont="1" applyFill="1" applyBorder="1" applyAlignment="1">
      <alignment horizontal="center" vertical="center"/>
    </xf>
    <xf numFmtId="43" fontId="26" fillId="0" borderId="0" xfId="4" applyFont="1" applyFill="1" applyBorder="1" applyAlignment="1">
      <alignment horizontal="right" vertical="center"/>
    </xf>
    <xf numFmtId="0" fontId="0" fillId="0" borderId="0" xfId="0" applyFont="1"/>
    <xf numFmtId="0" fontId="0" fillId="0" borderId="0" xfId="0" applyFont="1" applyAlignment="1">
      <alignment wrapText="1"/>
    </xf>
    <xf numFmtId="0" fontId="37" fillId="0" borderId="0" xfId="0" applyFont="1" applyFill="1" applyAlignment="1">
      <alignment vertical="center"/>
    </xf>
    <xf numFmtId="0" fontId="37" fillId="0" borderId="0" xfId="0" applyFont="1" applyFill="1" applyBorder="1" applyAlignment="1">
      <alignment vertical="center"/>
    </xf>
    <xf numFmtId="166" fontId="33" fillId="0" borderId="20" xfId="0" applyNumberFormat="1" applyFont="1" applyFill="1" applyBorder="1" applyAlignment="1">
      <alignment horizontal="center" vertical="center"/>
    </xf>
    <xf numFmtId="0" fontId="30" fillId="0" borderId="0" xfId="0" applyFont="1"/>
    <xf numFmtId="4" fontId="33" fillId="0" borderId="20" xfId="0" applyNumberFormat="1" applyFont="1" applyFill="1" applyBorder="1" applyAlignment="1"/>
    <xf numFmtId="4" fontId="33" fillId="0" borderId="20" xfId="0" applyNumberFormat="1" applyFont="1" applyFill="1" applyBorder="1" applyAlignment="1">
      <alignment wrapText="1"/>
    </xf>
    <xf numFmtId="3" fontId="33" fillId="0" borderId="20" xfId="0" applyNumberFormat="1" applyFont="1" applyFill="1" applyBorder="1" applyAlignment="1">
      <alignment horizontal="center"/>
    </xf>
    <xf numFmtId="166" fontId="33" fillId="0" borderId="20" xfId="0" applyNumberFormat="1" applyFont="1" applyFill="1" applyBorder="1" applyAlignment="1">
      <alignment horizontal="center"/>
    </xf>
    <xf numFmtId="43" fontId="33" fillId="0" borderId="20" xfId="4" applyFont="1" applyFill="1" applyBorder="1" applyAlignment="1">
      <alignment horizontal="right" vertical="center"/>
    </xf>
    <xf numFmtId="4" fontId="33" fillId="0" borderId="0" xfId="0" applyNumberFormat="1" applyFont="1" applyFill="1" applyBorder="1" applyAlignment="1"/>
    <xf numFmtId="0" fontId="33" fillId="0" borderId="0" xfId="0" applyFont="1" applyFill="1" applyBorder="1" applyAlignment="1"/>
    <xf numFmtId="0" fontId="0" fillId="0" borderId="0" xfId="0" applyFont="1" applyBorder="1"/>
    <xf numFmtId="0" fontId="0" fillId="0" borderId="0" xfId="0" applyFont="1" applyFill="1" applyBorder="1"/>
    <xf numFmtId="0" fontId="33" fillId="0" borderId="2" xfId="0" applyFont="1" applyFill="1" applyBorder="1" applyAlignment="1">
      <alignment horizontal="center" vertical="center" wrapText="1"/>
    </xf>
    <xf numFmtId="43" fontId="33" fillId="0" borderId="2" xfId="4" applyFont="1" applyFill="1" applyBorder="1" applyAlignment="1">
      <alignment horizontal="right"/>
    </xf>
    <xf numFmtId="0" fontId="33" fillId="0" borderId="0" xfId="0" applyFont="1" applyBorder="1" applyAlignment="1">
      <alignment horizontal="center" vertical="center" wrapText="1"/>
    </xf>
    <xf numFmtId="4" fontId="33" fillId="0" borderId="0" xfId="0" applyNumberFormat="1" applyFont="1" applyBorder="1" applyAlignment="1">
      <alignment horizontal="center" vertical="center"/>
    </xf>
    <xf numFmtId="0" fontId="33" fillId="0" borderId="0" xfId="0" applyFont="1" applyBorder="1" applyAlignment="1">
      <alignment horizontal="center" vertical="center"/>
    </xf>
    <xf numFmtId="4" fontId="32" fillId="0" borderId="0" xfId="0" applyNumberFormat="1" applyFont="1" applyFill="1" applyAlignment="1"/>
    <xf numFmtId="0" fontId="32" fillId="0" borderId="0" xfId="0" applyFont="1" applyFill="1" applyAlignment="1"/>
    <xf numFmtId="9" fontId="44" fillId="0" borderId="0" xfId="3" applyFont="1" applyFill="1" applyAlignment="1"/>
    <xf numFmtId="9" fontId="44" fillId="0" borderId="0" xfId="3" applyFont="1" applyFill="1" applyAlignment="1">
      <alignment wrapText="1"/>
    </xf>
    <xf numFmtId="10" fontId="32" fillId="0" borderId="0" xfId="0" applyNumberFormat="1" applyFont="1" applyFill="1" applyAlignment="1"/>
    <xf numFmtId="0" fontId="32" fillId="0" borderId="0" xfId="0" applyFont="1" applyFill="1" applyAlignment="1">
      <alignment horizontal="center"/>
    </xf>
    <xf numFmtId="43" fontId="32" fillId="0" borderId="0" xfId="13" applyFont="1" applyFill="1" applyBorder="1" applyAlignment="1">
      <alignment horizontal="right"/>
    </xf>
    <xf numFmtId="4" fontId="32" fillId="0" borderId="0" xfId="0" applyNumberFormat="1" applyFont="1" applyFill="1" applyAlignment="1">
      <alignment horizontal="center"/>
    </xf>
    <xf numFmtId="3" fontId="32" fillId="0" borderId="0" xfId="0" applyNumberFormat="1" applyFont="1" applyFill="1" applyAlignment="1">
      <alignment horizontal="center"/>
    </xf>
    <xf numFmtId="43" fontId="32" fillId="0" borderId="0" xfId="13" applyFont="1" applyFill="1" applyAlignment="1">
      <alignment horizontal="right"/>
    </xf>
    <xf numFmtId="0" fontId="45" fillId="0" borderId="0" xfId="0" applyFont="1"/>
    <xf numFmtId="0" fontId="45" fillId="0" borderId="0" xfId="0" applyFont="1" applyAlignment="1">
      <alignment wrapText="1"/>
    </xf>
    <xf numFmtId="43" fontId="45" fillId="0" borderId="0" xfId="22" applyFont="1"/>
    <xf numFmtId="0" fontId="45" fillId="6" borderId="0" xfId="0" applyFont="1" applyFill="1"/>
    <xf numFmtId="0" fontId="46" fillId="0" borderId="0" xfId="0" applyFont="1"/>
    <xf numFmtId="2" fontId="45" fillId="0" borderId="0" xfId="0" applyNumberFormat="1" applyFont="1"/>
    <xf numFmtId="0" fontId="46" fillId="6" borderId="0" xfId="0" applyFont="1" applyFill="1" applyAlignment="1">
      <alignment wrapText="1"/>
    </xf>
    <xf numFmtId="0" fontId="5" fillId="0" borderId="3" xfId="9" applyFont="1" applyBorder="1" applyAlignment="1">
      <alignment horizontal="left" indent="1"/>
    </xf>
    <xf numFmtId="0" fontId="15" fillId="0" borderId="2" xfId="0" applyFont="1" applyFill="1" applyBorder="1" applyAlignment="1">
      <alignment horizontal="center"/>
    </xf>
    <xf numFmtId="165" fontId="14" fillId="0" borderId="20" xfId="0" applyNumberFormat="1" applyFont="1" applyFill="1" applyBorder="1" applyAlignment="1"/>
    <xf numFmtId="3" fontId="14" fillId="6" borderId="20" xfId="0" applyNumberFormat="1" applyFont="1" applyFill="1" applyBorder="1" applyAlignment="1"/>
    <xf numFmtId="3" fontId="14" fillId="0" borderId="20" xfId="0" applyNumberFormat="1" applyFont="1" applyFill="1" applyBorder="1" applyAlignment="1"/>
    <xf numFmtId="165" fontId="15" fillId="6" borderId="20" xfId="0" applyNumberFormat="1" applyFont="1" applyFill="1" applyBorder="1" applyAlignment="1">
      <alignment horizontal="center"/>
    </xf>
    <xf numFmtId="165" fontId="15" fillId="0" borderId="20" xfId="0" applyNumberFormat="1" applyFont="1" applyFill="1" applyBorder="1" applyAlignment="1"/>
    <xf numFmtId="3" fontId="15" fillId="0" borderId="20" xfId="0" applyNumberFormat="1" applyFont="1" applyFill="1" applyBorder="1" applyAlignment="1"/>
    <xf numFmtId="0" fontId="12" fillId="0" borderId="22" xfId="0" applyFont="1" applyFill="1" applyBorder="1" applyAlignment="1">
      <alignment horizontal="center" vertical="center"/>
    </xf>
    <xf numFmtId="0" fontId="12" fillId="0" borderId="22" xfId="0" applyFont="1" applyFill="1" applyBorder="1" applyAlignment="1">
      <alignment horizontal="center" vertical="center" wrapText="1"/>
    </xf>
    <xf numFmtId="3" fontId="13" fillId="0" borderId="22" xfId="12" applyNumberFormat="1" applyFont="1" applyFill="1" applyBorder="1" applyAlignment="1">
      <alignment horizontal="center" vertical="center" wrapText="1"/>
    </xf>
    <xf numFmtId="170" fontId="13" fillId="0" borderId="22" xfId="22" applyNumberFormat="1" applyFont="1" applyFill="1" applyBorder="1" applyAlignment="1">
      <alignment horizontal="center" vertical="center" wrapText="1"/>
    </xf>
    <xf numFmtId="165" fontId="13" fillId="0" borderId="22" xfId="12" applyNumberFormat="1" applyFont="1" applyFill="1" applyBorder="1" applyAlignment="1">
      <alignment horizontal="center" vertical="center" wrapText="1"/>
    </xf>
    <xf numFmtId="0" fontId="12" fillId="0" borderId="21" xfId="0" applyFont="1" applyFill="1" applyBorder="1" applyAlignment="1"/>
    <xf numFmtId="0" fontId="33" fillId="3" borderId="1" xfId="0" applyFont="1" applyFill="1" applyBorder="1" applyAlignment="1">
      <alignment horizontal="center" vertical="center" wrapText="1"/>
    </xf>
    <xf numFmtId="0" fontId="33" fillId="3" borderId="1" xfId="0" applyFont="1" applyFill="1" applyBorder="1" applyAlignment="1">
      <alignment horizontal="center" vertical="center"/>
    </xf>
    <xf numFmtId="0" fontId="32" fillId="0" borderId="0" xfId="0" applyFont="1" applyFill="1"/>
    <xf numFmtId="0" fontId="32" fillId="0" borderId="2" xfId="0" applyFont="1" applyBorder="1" applyAlignment="1">
      <alignment horizontal="center"/>
    </xf>
    <xf numFmtId="0" fontId="38" fillId="0" borderId="2" xfId="0" applyFont="1" applyBorder="1" applyAlignment="1">
      <alignment horizontal="left" wrapText="1"/>
    </xf>
    <xf numFmtId="1" fontId="32" fillId="0" borderId="2" xfId="0" applyNumberFormat="1" applyFont="1" applyBorder="1" applyAlignment="1">
      <alignment horizontal="center"/>
    </xf>
    <xf numFmtId="0" fontId="32" fillId="0" borderId="0" xfId="0" applyFont="1" applyBorder="1" applyAlignment="1">
      <alignment horizontal="left" wrapText="1"/>
    </xf>
    <xf numFmtId="0" fontId="33" fillId="0" borderId="0" xfId="9" applyFont="1" applyBorder="1" applyAlignment="1">
      <alignment horizontal="left" indent="1"/>
    </xf>
    <xf numFmtId="0" fontId="32" fillId="0" borderId="0" xfId="9" applyFont="1" applyBorder="1" applyAlignment="1">
      <alignment horizontal="left" wrapText="1"/>
    </xf>
    <xf numFmtId="43" fontId="32" fillId="0" borderId="0" xfId="9" applyNumberFormat="1" applyFont="1" applyBorder="1" applyAlignment="1">
      <alignment horizontal="left"/>
    </xf>
    <xf numFmtId="0" fontId="32" fillId="0" borderId="0" xfId="9" applyFont="1" applyBorder="1" applyAlignment="1">
      <alignment horizontal="left"/>
    </xf>
    <xf numFmtId="43" fontId="32" fillId="0" borderId="0" xfId="22" applyFont="1" applyBorder="1" applyAlignment="1">
      <alignment horizontal="left"/>
    </xf>
    <xf numFmtId="0" fontId="32" fillId="0" borderId="0" xfId="9" applyFont="1"/>
    <xf numFmtId="0" fontId="32" fillId="0" borderId="0" xfId="9" applyFont="1" applyAlignment="1">
      <alignment wrapText="1"/>
    </xf>
    <xf numFmtId="43" fontId="32" fillId="0" borderId="0" xfId="22" applyFont="1"/>
    <xf numFmtId="4" fontId="32" fillId="0" borderId="0" xfId="9" applyNumberFormat="1" applyFont="1"/>
    <xf numFmtId="43" fontId="32" fillId="0" borderId="0" xfId="9" applyNumberFormat="1" applyFont="1"/>
    <xf numFmtId="0" fontId="32" fillId="0" borderId="0" xfId="0" applyFont="1" applyBorder="1"/>
    <xf numFmtId="0" fontId="33" fillId="0" borderId="2" xfId="0" applyFont="1" applyBorder="1" applyAlignment="1">
      <alignment horizontal="left" wrapText="1"/>
    </xf>
    <xf numFmtId="43" fontId="33" fillId="0" borderId="2" xfId="22" applyFont="1" applyBorder="1" applyAlignment="1">
      <alignment horizontal="center"/>
    </xf>
    <xf numFmtId="0" fontId="32" fillId="0" borderId="2" xfId="0" applyFont="1" applyBorder="1" applyAlignment="1">
      <alignment horizontal="left" wrapText="1"/>
    </xf>
    <xf numFmtId="0" fontId="32" fillId="0" borderId="0" xfId="0" applyFont="1" applyBorder="1" applyAlignment="1">
      <alignment horizontal="center"/>
    </xf>
    <xf numFmtId="1" fontId="32" fillId="0" borderId="0" xfId="0" applyNumberFormat="1" applyFont="1" applyBorder="1" applyAlignment="1">
      <alignment horizontal="center"/>
    </xf>
    <xf numFmtId="164" fontId="32" fillId="0" borderId="0" xfId="0" applyNumberFormat="1" applyFont="1" applyBorder="1"/>
    <xf numFmtId="4" fontId="32" fillId="0" borderId="0" xfId="0" applyNumberFormat="1" applyFont="1" applyBorder="1"/>
    <xf numFmtId="0" fontId="21" fillId="0" borderId="21" xfId="0" applyFont="1" applyFill="1" applyBorder="1" applyAlignment="1"/>
    <xf numFmtId="0" fontId="15" fillId="0" borderId="20" xfId="0" applyFont="1" applyFill="1" applyBorder="1" applyAlignment="1">
      <alignment horizontal="center"/>
    </xf>
    <xf numFmtId="0" fontId="15" fillId="0" borderId="20" xfId="0" applyFont="1" applyFill="1" applyBorder="1" applyAlignment="1">
      <alignment horizontal="left" wrapText="1"/>
    </xf>
    <xf numFmtId="4" fontId="15" fillId="0" borderId="20" xfId="0" applyNumberFormat="1" applyFont="1" applyFill="1" applyBorder="1" applyAlignment="1">
      <alignment horizontal="center"/>
    </xf>
    <xf numFmtId="3" fontId="15" fillId="0" borderId="20" xfId="0" applyNumberFormat="1" applyFont="1" applyFill="1" applyBorder="1" applyAlignment="1">
      <alignment horizontal="center"/>
    </xf>
    <xf numFmtId="43" fontId="15" fillId="0" borderId="20" xfId="4" applyNumberFormat="1" applyFont="1" applyFill="1" applyBorder="1" applyAlignment="1"/>
    <xf numFmtId="165" fontId="15" fillId="0" borderId="20" xfId="0" applyNumberFormat="1" applyFont="1" applyFill="1" applyBorder="1" applyAlignment="1">
      <alignment horizontal="center"/>
    </xf>
    <xf numFmtId="0" fontId="14" fillId="0" borderId="20" xfId="0" applyFont="1" applyFill="1" applyBorder="1" applyAlignment="1">
      <alignment horizontal="center" wrapText="1"/>
    </xf>
    <xf numFmtId="3" fontId="15" fillId="0" borderId="20" xfId="12" applyNumberFormat="1" applyFont="1" applyFill="1" applyBorder="1" applyAlignment="1">
      <alignment vertical="center"/>
    </xf>
    <xf numFmtId="43" fontId="15" fillId="0" borderId="20" xfId="12" applyNumberFormat="1" applyFont="1" applyFill="1" applyBorder="1" applyAlignment="1">
      <alignment vertical="center"/>
    </xf>
    <xf numFmtId="0" fontId="16" fillId="0" borderId="20" xfId="0" applyFont="1" applyFill="1" applyBorder="1" applyAlignment="1">
      <alignment horizontal="left" wrapText="1"/>
    </xf>
    <xf numFmtId="0" fontId="16" fillId="0" borderId="20" xfId="0" applyFont="1" applyFill="1" applyBorder="1" applyAlignment="1">
      <alignment horizontal="center" vertical="center"/>
    </xf>
    <xf numFmtId="43" fontId="14" fillId="0" borderId="20" xfId="0" applyNumberFormat="1" applyFont="1" applyFill="1" applyBorder="1" applyAlignment="1"/>
    <xf numFmtId="0" fontId="16" fillId="0" borderId="20" xfId="0" applyFont="1" applyFill="1" applyBorder="1" applyAlignment="1">
      <alignment horizontal="left" vertical="center" wrapText="1"/>
    </xf>
    <xf numFmtId="43" fontId="15" fillId="0" borderId="20" xfId="4" applyFont="1" applyFill="1" applyBorder="1" applyAlignment="1"/>
    <xf numFmtId="0" fontId="13" fillId="0" borderId="20" xfId="0" applyFont="1" applyFill="1" applyBorder="1" applyAlignment="1">
      <alignment horizontal="left" wrapText="1"/>
    </xf>
    <xf numFmtId="4" fontId="13" fillId="0" borderId="20" xfId="0" applyNumberFormat="1" applyFont="1" applyFill="1" applyBorder="1" applyAlignment="1">
      <alignment horizontal="center"/>
    </xf>
    <xf numFmtId="43" fontId="13" fillId="0" borderId="20" xfId="4" applyNumberFormat="1" applyFont="1" applyFill="1" applyBorder="1" applyAlignment="1"/>
    <xf numFmtId="0" fontId="18" fillId="0" borderId="20" xfId="0" applyFont="1" applyFill="1" applyBorder="1" applyAlignment="1">
      <alignment horizontal="left" wrapText="1"/>
    </xf>
    <xf numFmtId="0" fontId="19" fillId="0" borderId="20" xfId="0" applyFont="1" applyFill="1" applyBorder="1" applyAlignment="1">
      <alignment horizontal="left" wrapText="1"/>
    </xf>
    <xf numFmtId="0" fontId="13" fillId="0" borderId="20" xfId="0" applyFont="1" applyFill="1" applyBorder="1" applyAlignment="1">
      <alignment horizontal="center"/>
    </xf>
    <xf numFmtId="43" fontId="12" fillId="0" borderId="20" xfId="0" applyNumberFormat="1" applyFont="1" applyFill="1" applyBorder="1" applyAlignment="1"/>
    <xf numFmtId="0" fontId="18" fillId="0" borderId="20" xfId="5" applyFont="1" applyFill="1" applyBorder="1" applyAlignment="1">
      <alignment horizontal="left" wrapText="1"/>
    </xf>
    <xf numFmtId="4" fontId="16" fillId="0" borderId="20" xfId="0" applyNumberFormat="1" applyFont="1" applyFill="1" applyBorder="1" applyAlignment="1">
      <alignment horizontal="center"/>
    </xf>
    <xf numFmtId="0" fontId="21" fillId="0" borderId="20" xfId="0" applyFont="1" applyFill="1" applyBorder="1" applyAlignment="1">
      <alignment horizontal="center"/>
    </xf>
    <xf numFmtId="43" fontId="21" fillId="0" borderId="20" xfId="0" applyNumberFormat="1" applyFont="1" applyFill="1" applyBorder="1" applyAlignment="1"/>
    <xf numFmtId="0" fontId="15" fillId="0" borderId="20" xfId="0" applyFont="1" applyFill="1" applyBorder="1" applyAlignment="1">
      <alignment horizontal="left" vertical="top" wrapText="1"/>
    </xf>
    <xf numFmtId="0" fontId="15" fillId="0" borderId="20" xfId="0" applyNumberFormat="1" applyFont="1" applyFill="1" applyBorder="1" applyAlignment="1">
      <alignment horizontal="left" wrapText="1"/>
    </xf>
    <xf numFmtId="0" fontId="18" fillId="0" borderId="20" xfId="0" applyNumberFormat="1" applyFont="1" applyFill="1" applyBorder="1" applyAlignment="1">
      <alignment horizontal="left" wrapText="1"/>
    </xf>
    <xf numFmtId="0" fontId="15" fillId="0" borderId="20" xfId="0" applyFont="1" applyFill="1" applyBorder="1" applyAlignment="1">
      <alignment wrapText="1"/>
    </xf>
    <xf numFmtId="0" fontId="22" fillId="0" borderId="20" xfId="0" applyFont="1" applyFill="1" applyBorder="1" applyAlignment="1">
      <alignment horizontal="left" wrapText="1"/>
    </xf>
    <xf numFmtId="4" fontId="16" fillId="0" borderId="20" xfId="0" applyNumberFormat="1" applyFont="1" applyFill="1" applyBorder="1" applyAlignment="1">
      <alignment horizontal="left" wrapText="1"/>
    </xf>
    <xf numFmtId="3" fontId="16" fillId="0" borderId="20" xfId="0" applyNumberFormat="1" applyFont="1" applyFill="1" applyBorder="1" applyAlignment="1">
      <alignment horizontal="center"/>
    </xf>
    <xf numFmtId="4" fontId="15" fillId="0" borderId="20" xfId="0" applyNumberFormat="1" applyFont="1" applyFill="1" applyBorder="1" applyAlignment="1">
      <alignment horizontal="left" wrapText="1"/>
    </xf>
    <xf numFmtId="3" fontId="15" fillId="0" borderId="20" xfId="0" applyNumberFormat="1" applyFont="1" applyFill="1" applyBorder="1" applyAlignment="1">
      <alignment horizontal="left" wrapText="1"/>
    </xf>
    <xf numFmtId="0" fontId="13" fillId="0" borderId="20" xfId="11" applyFont="1" applyFill="1" applyBorder="1" applyAlignment="1">
      <alignment horizontal="center" wrapText="1"/>
    </xf>
    <xf numFmtId="0" fontId="23" fillId="0" borderId="20" xfId="0" applyFont="1" applyFill="1" applyBorder="1" applyAlignment="1">
      <alignment horizontal="center" vertical="center" wrapText="1"/>
    </xf>
    <xf numFmtId="0" fontId="13" fillId="0" borderId="20" xfId="11" applyFont="1" applyFill="1" applyBorder="1" applyAlignment="1">
      <alignment horizontal="left" wrapText="1"/>
    </xf>
    <xf numFmtId="0" fontId="15" fillId="0" borderId="20" xfId="11" applyFont="1" applyFill="1" applyBorder="1" applyAlignment="1">
      <alignment horizontal="center" wrapText="1"/>
    </xf>
    <xf numFmtId="43" fontId="15" fillId="0" borderId="20" xfId="4" applyFont="1" applyFill="1" applyBorder="1" applyAlignment="1">
      <alignment horizontal="center"/>
    </xf>
    <xf numFmtId="0" fontId="15" fillId="0" borderId="20" xfId="0" applyFont="1" applyFill="1" applyBorder="1" applyAlignment="1">
      <alignment horizontal="center" wrapText="1"/>
    </xf>
    <xf numFmtId="0" fontId="15" fillId="0" borderId="20" xfId="11" applyFont="1" applyFill="1" applyBorder="1" applyAlignment="1">
      <alignment horizontal="left" wrapText="1"/>
    </xf>
    <xf numFmtId="0" fontId="15" fillId="0" borderId="20" xfId="6" applyFont="1" applyFill="1" applyBorder="1" applyAlignment="1">
      <alignment horizontal="left" wrapText="1"/>
    </xf>
    <xf numFmtId="0" fontId="16" fillId="0" borderId="20" xfId="0" applyFont="1" applyFill="1" applyBorder="1" applyAlignment="1">
      <alignment horizontal="center" wrapText="1"/>
    </xf>
    <xf numFmtId="0" fontId="16" fillId="0" borderId="20" xfId="10" applyFont="1" applyFill="1" applyBorder="1" applyAlignment="1">
      <alignment horizontal="left" wrapText="1"/>
    </xf>
    <xf numFmtId="0" fontId="15" fillId="0" borderId="20" xfId="0" applyFont="1" applyFill="1" applyBorder="1" applyAlignment="1">
      <alignment horizontal="center" vertical="center"/>
    </xf>
    <xf numFmtId="0" fontId="16" fillId="0" borderId="20" xfId="10" applyFont="1" applyFill="1" applyBorder="1" applyAlignment="1">
      <alignment horizontal="left" vertical="center" wrapText="1"/>
    </xf>
    <xf numFmtId="4" fontId="13" fillId="0" borderId="20" xfId="0" applyNumberFormat="1" applyFont="1" applyFill="1" applyBorder="1" applyAlignment="1">
      <alignment horizontal="center" vertical="center"/>
    </xf>
    <xf numFmtId="165" fontId="15" fillId="0" borderId="20" xfId="12" applyNumberFormat="1" applyFont="1" applyFill="1" applyBorder="1" applyAlignment="1">
      <alignment vertical="center"/>
    </xf>
    <xf numFmtId="165" fontId="15" fillId="0" borderId="20" xfId="4" applyNumberFormat="1" applyFont="1" applyFill="1" applyBorder="1" applyAlignment="1"/>
    <xf numFmtId="165" fontId="13" fillId="0" borderId="20" xfId="4" applyNumberFormat="1" applyFont="1" applyFill="1" applyBorder="1" applyAlignment="1"/>
    <xf numFmtId="165" fontId="15" fillId="0" borderId="20" xfId="13" applyNumberFormat="1" applyFont="1" applyFill="1" applyBorder="1" applyAlignment="1"/>
    <xf numFmtId="165" fontId="16" fillId="0" borderId="20" xfId="4" applyNumberFormat="1" applyFont="1" applyFill="1" applyBorder="1" applyAlignment="1"/>
    <xf numFmtId="165" fontId="15" fillId="0" borderId="20" xfId="0" applyNumberFormat="1" applyFont="1" applyFill="1" applyBorder="1" applyAlignment="1">
      <alignment wrapText="1"/>
    </xf>
    <xf numFmtId="165" fontId="15" fillId="0" borderId="20" xfId="4" applyNumberFormat="1" applyFont="1" applyFill="1" applyBorder="1" applyAlignment="1">
      <alignment horizontal="right"/>
    </xf>
    <xf numFmtId="165" fontId="13" fillId="0" borderId="20" xfId="4" applyNumberFormat="1" applyFont="1" applyFill="1" applyBorder="1" applyAlignment="1">
      <alignment vertical="center"/>
    </xf>
    <xf numFmtId="165" fontId="14" fillId="0" borderId="0" xfId="0" applyNumberFormat="1" applyFont="1" applyFill="1" applyBorder="1" applyAlignment="1"/>
    <xf numFmtId="3" fontId="15" fillId="0" borderId="20" xfId="4" applyNumberFormat="1" applyFont="1" applyFill="1" applyBorder="1" applyAlignment="1"/>
    <xf numFmtId="3" fontId="13" fillId="0" borderId="20" xfId="4" applyNumberFormat="1" applyFont="1" applyFill="1" applyBorder="1" applyAlignment="1"/>
    <xf numFmtId="3" fontId="15" fillId="0" borderId="20" xfId="13" applyNumberFormat="1" applyFont="1" applyFill="1" applyBorder="1" applyAlignment="1"/>
    <xf numFmtId="3" fontId="16" fillId="0" borderId="20" xfId="4" applyNumberFormat="1" applyFont="1" applyFill="1" applyBorder="1" applyAlignment="1"/>
    <xf numFmtId="3" fontId="15" fillId="0" borderId="20" xfId="0" applyNumberFormat="1" applyFont="1" applyFill="1" applyBorder="1" applyAlignment="1">
      <alignment wrapText="1"/>
    </xf>
    <xf numFmtId="3" fontId="15" fillId="0" borderId="20" xfId="4" applyNumberFormat="1" applyFont="1" applyFill="1" applyBorder="1" applyAlignment="1">
      <alignment horizontal="right"/>
    </xf>
    <xf numFmtId="3" fontId="13" fillId="0" borderId="20" xfId="4" applyNumberFormat="1" applyFont="1" applyFill="1" applyBorder="1" applyAlignment="1">
      <alignment vertical="center"/>
    </xf>
    <xf numFmtId="3" fontId="14" fillId="0" borderId="0" xfId="0" applyNumberFormat="1" applyFont="1" applyFill="1" applyBorder="1" applyAlignment="1"/>
    <xf numFmtId="43" fontId="15" fillId="0" borderId="20" xfId="0" applyNumberFormat="1" applyFont="1" applyFill="1" applyBorder="1" applyAlignment="1"/>
    <xf numFmtId="43" fontId="15" fillId="0" borderId="20" xfId="0" applyNumberFormat="1" applyFont="1" applyFill="1" applyBorder="1" applyAlignment="1">
      <alignment wrapText="1"/>
    </xf>
    <xf numFmtId="43" fontId="15" fillId="0" borderId="20" xfId="4"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0" xfId="0" applyFont="1" applyFill="1" applyBorder="1" applyAlignment="1">
      <alignment horizontal="center" vertical="center" wrapText="1"/>
    </xf>
    <xf numFmtId="3" fontId="13" fillId="0" borderId="20" xfId="12" applyNumberFormat="1" applyFont="1" applyFill="1" applyBorder="1" applyAlignment="1">
      <alignment vertical="center"/>
    </xf>
    <xf numFmtId="165" fontId="13" fillId="0" borderId="20" xfId="12" applyNumberFormat="1" applyFont="1" applyFill="1" applyBorder="1" applyAlignment="1">
      <alignment vertical="center"/>
    </xf>
    <xf numFmtId="43" fontId="13" fillId="0" borderId="20" xfId="12" applyNumberFormat="1" applyFont="1" applyFill="1" applyBorder="1" applyAlignment="1">
      <alignment vertical="center"/>
    </xf>
    <xf numFmtId="0" fontId="12" fillId="0" borderId="20" xfId="0" applyFont="1" applyFill="1" applyBorder="1" applyAlignment="1">
      <alignment wrapText="1"/>
    </xf>
    <xf numFmtId="3" fontId="14" fillId="0" borderId="20" xfId="0" applyNumberFormat="1" applyFont="1" applyFill="1" applyBorder="1" applyAlignment="1">
      <alignment wrapText="1"/>
    </xf>
    <xf numFmtId="165" fontId="14" fillId="0" borderId="20" xfId="0" applyNumberFormat="1" applyFont="1" applyFill="1" applyBorder="1" applyAlignment="1">
      <alignment wrapText="1"/>
    </xf>
    <xf numFmtId="43" fontId="14" fillId="0" borderId="20" xfId="0" applyNumberFormat="1" applyFont="1" applyFill="1" applyBorder="1" applyAlignment="1">
      <alignment wrapText="1"/>
    </xf>
    <xf numFmtId="0" fontId="14" fillId="0" borderId="0" xfId="0" applyFont="1" applyFill="1"/>
    <xf numFmtId="43" fontId="13" fillId="0" borderId="20" xfId="4" applyFont="1" applyFill="1" applyBorder="1" applyAlignment="1">
      <alignment horizontal="center"/>
    </xf>
    <xf numFmtId="3" fontId="13" fillId="0" borderId="20" xfId="4" applyNumberFormat="1" applyFont="1" applyFill="1" applyBorder="1" applyAlignment="1">
      <alignment horizontal="right"/>
    </xf>
    <xf numFmtId="165" fontId="13" fillId="0" borderId="20" xfId="4" applyNumberFormat="1" applyFont="1" applyFill="1" applyBorder="1" applyAlignment="1">
      <alignment horizontal="right"/>
    </xf>
    <xf numFmtId="43" fontId="13" fillId="0" borderId="20" xfId="4" applyNumberFormat="1" applyFont="1" applyFill="1" applyBorder="1" applyAlignment="1">
      <alignment horizontal="right"/>
    </xf>
    <xf numFmtId="0" fontId="13" fillId="0" borderId="0" xfId="0" applyFont="1" applyFill="1" applyBorder="1" applyAlignment="1">
      <alignment wrapText="1"/>
    </xf>
    <xf numFmtId="3" fontId="1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4"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4" fontId="38" fillId="0" borderId="0" xfId="0" applyNumberFormat="1" applyFont="1" applyFill="1" applyAlignment="1"/>
    <xf numFmtId="0" fontId="38" fillId="0" borderId="0" xfId="0" applyFont="1" applyFill="1" applyAlignment="1"/>
    <xf numFmtId="4" fontId="43" fillId="0" borderId="0" xfId="0" applyNumberFormat="1" applyFont="1" applyFill="1" applyAlignment="1"/>
    <xf numFmtId="0" fontId="43" fillId="0" borderId="0" xfId="0" applyFont="1" applyFill="1" applyAlignment="1"/>
    <xf numFmtId="0" fontId="33" fillId="0" borderId="0" xfId="0" applyFont="1" applyFill="1" applyAlignment="1"/>
    <xf numFmtId="0" fontId="32" fillId="0" borderId="0" xfId="0" applyFont="1" applyFill="1" applyBorder="1"/>
    <xf numFmtId="3" fontId="32" fillId="0" borderId="0" xfId="0" applyNumberFormat="1" applyFont="1" applyFill="1"/>
    <xf numFmtId="4" fontId="33" fillId="0" borderId="0" xfId="0" applyNumberFormat="1" applyFont="1" applyFill="1" applyAlignment="1"/>
    <xf numFmtId="165" fontId="32" fillId="0" borderId="0" xfId="0" applyNumberFormat="1" applyFont="1" applyFill="1" applyBorder="1" applyAlignment="1">
      <alignment horizontal="center"/>
    </xf>
    <xf numFmtId="0" fontId="33" fillId="0" borderId="20" xfId="0" applyFont="1" applyBorder="1" applyAlignment="1">
      <alignment horizontal="center" vertical="center"/>
    </xf>
    <xf numFmtId="0" fontId="33" fillId="0" borderId="20" xfId="0" applyFont="1" applyBorder="1" applyAlignment="1">
      <alignment horizontal="center" vertical="center" wrapText="1"/>
    </xf>
    <xf numFmtId="3" fontId="33" fillId="0" borderId="20" xfId="0" applyNumberFormat="1" applyFont="1" applyBorder="1" applyAlignment="1">
      <alignment horizontal="center" vertical="center" wrapText="1"/>
    </xf>
    <xf numFmtId="4" fontId="33" fillId="0" borderId="20" xfId="0" applyNumberFormat="1" applyFont="1" applyBorder="1" applyAlignment="1">
      <alignment horizontal="center" vertical="center" wrapText="1"/>
    </xf>
    <xf numFmtId="43" fontId="33" fillId="0" borderId="20" xfId="13" applyFont="1" applyBorder="1" applyAlignment="1">
      <alignment horizontal="center" vertical="center" wrapText="1"/>
    </xf>
    <xf numFmtId="0" fontId="32" fillId="0" borderId="20" xfId="0" applyFont="1" applyBorder="1" applyAlignment="1">
      <alignment horizontal="center" vertical="center"/>
    </xf>
    <xf numFmtId="0" fontId="33" fillId="0" borderId="20" xfId="0" applyFont="1" applyBorder="1" applyAlignment="1">
      <alignment horizontal="left" vertical="center" wrapText="1"/>
    </xf>
    <xf numFmtId="3" fontId="33" fillId="0" borderId="20" xfId="0" applyNumberFormat="1" applyFont="1" applyBorder="1" applyAlignment="1">
      <alignment horizontal="center" vertical="center"/>
    </xf>
    <xf numFmtId="4" fontId="32" fillId="0" borderId="20" xfId="0" applyNumberFormat="1" applyFont="1" applyBorder="1" applyAlignment="1">
      <alignment horizontal="center" vertical="center"/>
    </xf>
    <xf numFmtId="43" fontId="33" fillId="0" borderId="20" xfId="13" applyFont="1" applyBorder="1" applyAlignment="1">
      <alignment horizontal="right" vertical="center"/>
    </xf>
    <xf numFmtId="43" fontId="32" fillId="0" borderId="20" xfId="13" applyFont="1" applyFill="1" applyBorder="1" applyAlignment="1">
      <alignment horizontal="right"/>
    </xf>
    <xf numFmtId="43" fontId="32" fillId="0" borderId="20" xfId="4" applyFont="1" applyFill="1" applyBorder="1" applyAlignment="1">
      <alignment horizontal="right"/>
    </xf>
    <xf numFmtId="43" fontId="32" fillId="0" borderId="20" xfId="4" applyFont="1" applyBorder="1" applyAlignment="1">
      <alignment horizontal="right"/>
    </xf>
    <xf numFmtId="0" fontId="43" fillId="0" borderId="20" xfId="0" applyFont="1" applyFill="1" applyBorder="1" applyAlignment="1">
      <alignment horizontal="left" wrapText="1"/>
    </xf>
    <xf numFmtId="4" fontId="39" fillId="0" borderId="20" xfId="0" applyNumberFormat="1" applyFont="1" applyFill="1" applyBorder="1" applyAlignment="1">
      <alignment horizontal="center"/>
    </xf>
    <xf numFmtId="43" fontId="38" fillId="0" borderId="20" xfId="4" applyFont="1" applyFill="1" applyBorder="1" applyAlignment="1">
      <alignment horizontal="right"/>
    </xf>
    <xf numFmtId="43" fontId="38" fillId="0" borderId="20" xfId="13" applyFont="1" applyFill="1" applyBorder="1" applyAlignment="1">
      <alignment horizontal="right"/>
    </xf>
    <xf numFmtId="0" fontId="33" fillId="0" borderId="20" xfId="0" applyFont="1" applyFill="1" applyBorder="1" applyAlignment="1">
      <alignment horizontal="left" wrapText="1"/>
    </xf>
    <xf numFmtId="43" fontId="33" fillId="0" borderId="20" xfId="13" applyFont="1" applyFill="1" applyBorder="1" applyAlignment="1">
      <alignment horizontal="right"/>
    </xf>
    <xf numFmtId="3" fontId="15" fillId="0" borderId="20" xfId="12" applyNumberFormat="1" applyFont="1" applyFill="1" applyBorder="1" applyAlignment="1">
      <alignment horizontal="center" vertical="center"/>
    </xf>
    <xf numFmtId="43" fontId="15" fillId="0" borderId="20" xfId="22"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xf numFmtId="43" fontId="0" fillId="0" borderId="20" xfId="22" applyFont="1" applyFill="1" applyBorder="1" applyAlignment="1"/>
    <xf numFmtId="43" fontId="33" fillId="0" borderId="20" xfId="22" applyFont="1" applyBorder="1" applyAlignment="1">
      <alignment horizontal="center" vertical="center"/>
    </xf>
    <xf numFmtId="43" fontId="15" fillId="0" borderId="20" xfId="22" applyFont="1" applyFill="1" applyBorder="1" applyAlignment="1"/>
    <xf numFmtId="43" fontId="13" fillId="0" borderId="20" xfId="22" applyFont="1" applyFill="1" applyBorder="1" applyAlignment="1"/>
    <xf numFmtId="2" fontId="15" fillId="0" borderId="20" xfId="0" applyNumberFormat="1" applyFont="1" applyFill="1" applyBorder="1" applyAlignment="1">
      <alignment horizontal="center"/>
    </xf>
    <xf numFmtId="2" fontId="13" fillId="0" borderId="20" xfId="0" applyNumberFormat="1" applyFont="1" applyFill="1" applyBorder="1" applyAlignment="1">
      <alignment horizontal="center"/>
    </xf>
    <xf numFmtId="166" fontId="13" fillId="0" borderId="20" xfId="0" applyNumberFormat="1" applyFont="1" applyFill="1" applyBorder="1" applyAlignment="1">
      <alignment horizontal="center"/>
    </xf>
    <xf numFmtId="0" fontId="12" fillId="6" borderId="20" xfId="0" applyFont="1" applyFill="1" applyBorder="1" applyAlignment="1">
      <alignment horizontal="center" vertical="center" wrapText="1"/>
    </xf>
    <xf numFmtId="0" fontId="12" fillId="6" borderId="20" xfId="0" applyFont="1" applyFill="1" applyBorder="1" applyAlignment="1">
      <alignment horizontal="left" vertical="center" wrapText="1"/>
    </xf>
    <xf numFmtId="3" fontId="13" fillId="6" borderId="20" xfId="12" applyNumberFormat="1" applyFont="1" applyFill="1" applyBorder="1" applyAlignment="1">
      <alignment horizontal="center" vertical="center" wrapText="1"/>
    </xf>
    <xf numFmtId="43" fontId="13" fillId="6" borderId="20" xfId="22" applyFont="1" applyFill="1" applyBorder="1" applyAlignment="1">
      <alignment vertical="center" wrapText="1"/>
    </xf>
    <xf numFmtId="0" fontId="47" fillId="0" borderId="20" xfId="0" applyFont="1" applyFill="1" applyBorder="1" applyAlignment="1">
      <alignment horizontal="left" wrapText="1"/>
    </xf>
    <xf numFmtId="0" fontId="45" fillId="0" borderId="20" xfId="0" applyFont="1" applyBorder="1"/>
    <xf numFmtId="0" fontId="15" fillId="0" borderId="20" xfId="5" applyFont="1" applyFill="1" applyBorder="1" applyAlignment="1">
      <alignment horizontal="left" wrapText="1"/>
    </xf>
    <xf numFmtId="43" fontId="45" fillId="0" borderId="20" xfId="22" applyFont="1" applyBorder="1"/>
    <xf numFmtId="0" fontId="45" fillId="0" borderId="20" xfId="0" applyFont="1" applyBorder="1" applyAlignment="1">
      <alignment wrapText="1"/>
    </xf>
    <xf numFmtId="165" fontId="33" fillId="0" borderId="0" xfId="0" applyNumberFormat="1" applyFont="1" applyFill="1" applyBorder="1" applyAlignment="1">
      <alignment horizontal="center" vertical="center" wrapText="1"/>
    </xf>
    <xf numFmtId="4" fontId="40" fillId="0" borderId="0" xfId="0" applyNumberFormat="1" applyFont="1" applyFill="1" applyAlignment="1"/>
    <xf numFmtId="0" fontId="40" fillId="0" borderId="0" xfId="0" applyFont="1" applyFill="1" applyAlignment="1"/>
    <xf numFmtId="0" fontId="37" fillId="0" borderId="0" xfId="0" applyFont="1" applyBorder="1"/>
    <xf numFmtId="0" fontId="39" fillId="0" borderId="0" xfId="0" applyFont="1" applyFill="1" applyBorder="1" applyAlignment="1">
      <alignment horizontal="left" wrapText="1"/>
    </xf>
    <xf numFmtId="3" fontId="33" fillId="0" borderId="0" xfId="0" applyNumberFormat="1" applyFont="1" applyFill="1" applyBorder="1" applyAlignment="1">
      <alignment horizontal="center" vertical="center" wrapText="1"/>
    </xf>
    <xf numFmtId="43" fontId="33" fillId="0" borderId="0" xfId="4" applyFont="1" applyFill="1" applyBorder="1" applyAlignment="1">
      <alignment horizontal="center" vertical="center" wrapText="1"/>
    </xf>
    <xf numFmtId="165" fontId="33" fillId="2" borderId="20" xfId="0" applyNumberFormat="1" applyFont="1" applyFill="1" applyBorder="1" applyAlignment="1">
      <alignment horizontal="center" vertical="center" wrapText="1"/>
    </xf>
    <xf numFmtId="0" fontId="33" fillId="0" borderId="20" xfId="0" applyFont="1" applyFill="1" applyBorder="1" applyAlignment="1">
      <alignment horizontal="left" vertical="center" wrapText="1"/>
    </xf>
    <xf numFmtId="3" fontId="33" fillId="0" borderId="20" xfId="0" applyNumberFormat="1" applyFont="1" applyFill="1" applyBorder="1" applyAlignment="1">
      <alignment horizontal="center" vertical="center"/>
    </xf>
    <xf numFmtId="165" fontId="32" fillId="0" borderId="20" xfId="0" applyNumberFormat="1" applyFont="1" applyFill="1" applyBorder="1" applyAlignment="1">
      <alignment horizontal="center" vertical="center"/>
    </xf>
    <xf numFmtId="3" fontId="32" fillId="0" borderId="20" xfId="0" applyNumberFormat="1" applyFont="1" applyFill="1" applyBorder="1" applyAlignment="1">
      <alignment horizontal="center" vertical="center"/>
    </xf>
    <xf numFmtId="165" fontId="0" fillId="0" borderId="20" xfId="0" applyNumberFormat="1" applyFont="1" applyFill="1" applyBorder="1" applyAlignment="1"/>
    <xf numFmtId="165" fontId="32" fillId="0" borderId="20" xfId="0" applyNumberFormat="1" applyFont="1" applyFill="1" applyBorder="1" applyAlignment="1">
      <alignment horizontal="center"/>
    </xf>
    <xf numFmtId="0" fontId="39" fillId="0" borderId="20" xfId="0" applyFont="1" applyFill="1" applyBorder="1" applyAlignment="1">
      <alignment horizontal="left" wrapText="1"/>
    </xf>
    <xf numFmtId="0" fontId="33" fillId="0" borderId="20" xfId="0" applyFont="1" applyFill="1" applyBorder="1" applyAlignment="1">
      <alignment horizontal="center"/>
    </xf>
    <xf numFmtId="4" fontId="33" fillId="0" borderId="20" xfId="0" applyNumberFormat="1" applyFont="1" applyFill="1" applyBorder="1" applyAlignment="1">
      <alignment horizontal="center"/>
    </xf>
    <xf numFmtId="165" fontId="33" fillId="0" borderId="20" xfId="0" applyNumberFormat="1" applyFont="1" applyFill="1" applyBorder="1" applyAlignment="1">
      <alignment horizontal="center"/>
    </xf>
    <xf numFmtId="0" fontId="33" fillId="0" borderId="20" xfId="0" applyFont="1" applyFill="1" applyBorder="1" applyAlignment="1">
      <alignment horizontal="center" vertical="center" wrapText="1"/>
    </xf>
    <xf numFmtId="3" fontId="33" fillId="0" borderId="20" xfId="0" applyNumberFormat="1" applyFont="1" applyFill="1" applyBorder="1" applyAlignment="1">
      <alignment horizontal="center" vertical="center" wrapText="1"/>
    </xf>
    <xf numFmtId="165" fontId="33" fillId="0" borderId="20" xfId="0" applyNumberFormat="1" applyFont="1" applyFill="1" applyBorder="1" applyAlignment="1">
      <alignment horizontal="center" vertical="center" wrapText="1"/>
    </xf>
    <xf numFmtId="2" fontId="32" fillId="0" borderId="20" xfId="0" applyNumberFormat="1" applyFont="1" applyFill="1" applyBorder="1" applyAlignment="1">
      <alignment horizontal="center"/>
    </xf>
    <xf numFmtId="3" fontId="32" fillId="0" borderId="20" xfId="13" applyNumberFormat="1" applyFont="1" applyFill="1" applyBorder="1" applyAlignment="1">
      <alignment horizontal="center"/>
    </xf>
    <xf numFmtId="0" fontId="39" fillId="0" borderId="20" xfId="5" applyFont="1" applyFill="1" applyBorder="1" applyAlignment="1">
      <alignment horizontal="left" wrapText="1"/>
    </xf>
    <xf numFmtId="0" fontId="32" fillId="0" borderId="20" xfId="0" applyNumberFormat="1" applyFont="1" applyFill="1" applyBorder="1" applyAlignment="1">
      <alignment horizontal="left" wrapText="1"/>
    </xf>
    <xf numFmtId="0" fontId="32" fillId="0" borderId="20" xfId="6" applyFont="1" applyFill="1" applyBorder="1" applyAlignment="1">
      <alignment horizontal="left" wrapText="1"/>
    </xf>
    <xf numFmtId="4" fontId="38" fillId="0" borderId="20" xfId="0" applyNumberFormat="1" applyFont="1" applyFill="1" applyBorder="1" applyAlignment="1">
      <alignment horizontal="center"/>
    </xf>
    <xf numFmtId="3" fontId="38" fillId="0" borderId="20" xfId="0" applyNumberFormat="1" applyFont="1" applyFill="1" applyBorder="1" applyAlignment="1">
      <alignment horizontal="center"/>
    </xf>
    <xf numFmtId="0" fontId="43" fillId="0" borderId="20" xfId="0" applyFont="1" applyFill="1" applyBorder="1" applyAlignment="1"/>
    <xf numFmtId="0" fontId="43" fillId="0" borderId="20" xfId="0" applyFont="1" applyFill="1" applyBorder="1" applyAlignment="1">
      <alignment wrapText="1"/>
    </xf>
    <xf numFmtId="3" fontId="43" fillId="0" borderId="20" xfId="0" applyNumberFormat="1" applyFont="1" applyFill="1" applyBorder="1" applyAlignment="1"/>
    <xf numFmtId="165" fontId="43" fillId="0" borderId="20" xfId="0" applyNumberFormat="1" applyFont="1" applyFill="1" applyBorder="1" applyAlignment="1"/>
    <xf numFmtId="0" fontId="32" fillId="0" borderId="20" xfId="7" applyFont="1" applyFill="1" applyBorder="1" applyAlignment="1">
      <alignment horizontal="left" wrapText="1"/>
    </xf>
    <xf numFmtId="4" fontId="38" fillId="0" borderId="20" xfId="0" applyNumberFormat="1" applyFont="1" applyFill="1" applyBorder="1" applyAlignment="1">
      <alignment horizontal="left" wrapText="1"/>
    </xf>
    <xf numFmtId="4" fontId="33" fillId="0" borderId="20" xfId="0" applyNumberFormat="1" applyFont="1" applyFill="1" applyBorder="1" applyAlignment="1">
      <alignment vertical="center" wrapText="1"/>
    </xf>
    <xf numFmtId="0" fontId="33" fillId="0" borderId="20" xfId="8" applyFont="1" applyBorder="1" applyAlignment="1">
      <alignment horizontal="center" vertical="top" wrapText="1"/>
    </xf>
    <xf numFmtId="0" fontId="33" fillId="0" borderId="20" xfId="8" applyFont="1" applyBorder="1" applyAlignment="1">
      <alignment horizontal="left" vertical="top" wrapText="1"/>
    </xf>
    <xf numFmtId="43" fontId="33" fillId="0" borderId="20" xfId="13" applyFont="1" applyBorder="1" applyAlignment="1">
      <alignment horizontal="center" vertical="top" wrapText="1"/>
    </xf>
    <xf numFmtId="0" fontId="33" fillId="0" borderId="20" xfId="8" applyFont="1" applyBorder="1" applyAlignment="1">
      <alignment vertical="center" wrapText="1"/>
    </xf>
    <xf numFmtId="0" fontId="0" fillId="0" borderId="20" xfId="0" applyFont="1" applyBorder="1"/>
    <xf numFmtId="166" fontId="32" fillId="0" borderId="20" xfId="8" applyNumberFormat="1" applyFont="1" applyBorder="1" applyAlignment="1">
      <alignment horizontal="center" vertical="top"/>
    </xf>
    <xf numFmtId="0" fontId="32" fillId="0" borderId="20" xfId="8" applyFont="1" applyBorder="1" applyAlignment="1">
      <alignment horizontal="center" vertical="top"/>
    </xf>
    <xf numFmtId="43" fontId="32" fillId="0" borderId="20" xfId="13" applyFont="1" applyBorder="1" applyAlignment="1">
      <alignment horizontal="center" vertical="top"/>
    </xf>
    <xf numFmtId="43" fontId="32" fillId="0" borderId="20" xfId="13" applyFont="1" applyBorder="1" applyAlignment="1">
      <alignment vertical="center"/>
    </xf>
    <xf numFmtId="0" fontId="32" fillId="0" borderId="20" xfId="8" applyFont="1" applyFill="1" applyBorder="1" applyAlignment="1">
      <alignment horizontal="left" vertical="top" wrapText="1"/>
    </xf>
    <xf numFmtId="166" fontId="33" fillId="0" borderId="20" xfId="8" applyNumberFormat="1" applyFont="1" applyBorder="1" applyAlignment="1">
      <alignment horizontal="center" vertical="top"/>
    </xf>
    <xf numFmtId="0" fontId="37" fillId="0" borderId="20" xfId="0" applyFont="1" applyBorder="1"/>
    <xf numFmtId="43" fontId="36" fillId="0" borderId="20" xfId="13" applyFont="1" applyBorder="1" applyAlignment="1">
      <alignment horizontal="center" vertical="justify"/>
    </xf>
    <xf numFmtId="0" fontId="37" fillId="0" borderId="20" xfId="0" applyFont="1" applyBorder="1" applyAlignment="1">
      <alignment wrapText="1"/>
    </xf>
    <xf numFmtId="43" fontId="35" fillId="0" borderId="20" xfId="13" applyFont="1" applyBorder="1" applyAlignment="1">
      <alignment horizontal="center" vertical="justify"/>
    </xf>
    <xf numFmtId="43" fontId="33" fillId="0" borderId="20" xfId="13" applyFont="1" applyBorder="1" applyAlignment="1">
      <alignment vertical="center" wrapText="1"/>
    </xf>
    <xf numFmtId="0" fontId="33" fillId="0" borderId="20" xfId="8" applyFont="1" applyBorder="1" applyAlignment="1">
      <alignment horizontal="left" wrapText="1"/>
    </xf>
    <xf numFmtId="0" fontId="32" fillId="0" borderId="20" xfId="8" applyFont="1" applyFill="1" applyBorder="1" applyAlignment="1">
      <alignment horizontal="center" vertical="top"/>
    </xf>
    <xf numFmtId="1" fontId="32" fillId="0" borderId="20" xfId="8" applyNumberFormat="1" applyFont="1" applyFill="1" applyBorder="1" applyAlignment="1">
      <alignment horizontal="center" vertical="top"/>
    </xf>
    <xf numFmtId="43" fontId="32" fillId="0" borderId="20" xfId="13" applyFont="1" applyFill="1" applyBorder="1" applyAlignment="1">
      <alignment horizontal="center" vertical="top"/>
    </xf>
    <xf numFmtId="43" fontId="32" fillId="0" borderId="20" xfId="13" applyFont="1" applyFill="1" applyBorder="1" applyAlignment="1">
      <alignment vertical="top"/>
    </xf>
    <xf numFmtId="1" fontId="32" fillId="0" borderId="20" xfId="8" applyNumberFormat="1" applyFont="1" applyBorder="1" applyAlignment="1">
      <alignment horizontal="center" vertical="top"/>
    </xf>
    <xf numFmtId="0" fontId="32" fillId="0" borderId="20" xfId="0" applyFont="1" applyFill="1" applyBorder="1" applyAlignment="1">
      <alignment vertical="center" wrapText="1"/>
    </xf>
    <xf numFmtId="0" fontId="2" fillId="0" borderId="0" xfId="0" applyFont="1"/>
    <xf numFmtId="0" fontId="33" fillId="0" borderId="2" xfId="11" applyFont="1" applyFill="1" applyBorder="1" applyAlignment="1">
      <alignment horizontal="center" wrapText="1"/>
    </xf>
    <xf numFmtId="0" fontId="38" fillId="0" borderId="2" xfId="0" applyFont="1" applyFill="1" applyBorder="1" applyAlignment="1">
      <alignment horizontal="center"/>
    </xf>
    <xf numFmtId="0" fontId="48"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2" fillId="0" borderId="0" xfId="0" applyFont="1" applyFill="1" applyBorder="1" applyAlignment="1">
      <alignment wrapText="1"/>
    </xf>
    <xf numFmtId="0" fontId="33" fillId="0" borderId="2" xfId="11" applyFont="1" applyFill="1" applyBorder="1" applyAlignment="1">
      <alignment horizontal="left" wrapText="1"/>
    </xf>
    <xf numFmtId="0" fontId="32" fillId="0" borderId="2" xfId="11" applyFont="1" applyFill="1" applyBorder="1" applyAlignment="1">
      <alignment horizontal="center" wrapText="1"/>
    </xf>
    <xf numFmtId="43" fontId="32" fillId="0" borderId="2" xfId="4" applyFont="1" applyFill="1" applyBorder="1" applyAlignment="1">
      <alignment horizontal="center"/>
    </xf>
    <xf numFmtId="0" fontId="32" fillId="0" borderId="0" xfId="0" applyFont="1" applyFill="1" applyBorder="1" applyAlignment="1">
      <alignment horizontal="center" wrapText="1"/>
    </xf>
    <xf numFmtId="0" fontId="32" fillId="0" borderId="2" xfId="11" applyFont="1" applyFill="1" applyBorder="1" applyAlignment="1">
      <alignment horizontal="left" wrapText="1"/>
    </xf>
    <xf numFmtId="0" fontId="32" fillId="0" borderId="0" xfId="11" applyFont="1" applyFill="1" applyBorder="1" applyAlignment="1">
      <alignment horizontal="left" wrapText="1"/>
    </xf>
    <xf numFmtId="0" fontId="32" fillId="0" borderId="2" xfId="0" applyFont="1" applyFill="1" applyBorder="1" applyAlignment="1">
      <alignment horizontal="center" vertical="center" wrapText="1"/>
    </xf>
    <xf numFmtId="0" fontId="33" fillId="0" borderId="2" xfId="0" applyFont="1" applyFill="1" applyBorder="1" applyAlignment="1">
      <alignment vertical="center" wrapText="1"/>
    </xf>
    <xf numFmtId="0" fontId="38" fillId="0" borderId="2" xfId="0" applyFont="1" applyFill="1" applyBorder="1" applyAlignment="1">
      <alignment horizontal="left" wrapText="1"/>
    </xf>
    <xf numFmtId="0" fontId="39" fillId="0" borderId="2" xfId="5" applyFont="1" applyFill="1" applyBorder="1" applyAlignment="1">
      <alignment horizontal="left" wrapText="1"/>
    </xf>
    <xf numFmtId="0" fontId="2" fillId="0" borderId="0" xfId="0" applyFont="1" applyAlignment="1">
      <alignment wrapText="1"/>
    </xf>
    <xf numFmtId="2" fontId="32" fillId="0" borderId="2" xfId="11" applyNumberFormat="1" applyFont="1" applyFill="1" applyBorder="1" applyAlignment="1">
      <alignment horizontal="center" wrapText="1"/>
    </xf>
    <xf numFmtId="0" fontId="33" fillId="0" borderId="0" xfId="11" applyFont="1" applyFill="1" applyBorder="1" applyAlignment="1">
      <alignment horizontal="left" wrapText="1"/>
    </xf>
    <xf numFmtId="43" fontId="33" fillId="0" borderId="2" xfId="4" applyFont="1" applyFill="1" applyBorder="1" applyAlignment="1">
      <alignment horizontal="center"/>
    </xf>
    <xf numFmtId="0" fontId="33" fillId="0" borderId="0" xfId="0" applyFont="1" applyFill="1" applyBorder="1" applyAlignment="1">
      <alignment wrapText="1"/>
    </xf>
    <xf numFmtId="0" fontId="0" fillId="0" borderId="0" xfId="0" applyFont="1" applyAlignment="1"/>
    <xf numFmtId="0" fontId="37" fillId="0" borderId="0" xfId="0" applyFont="1" applyFill="1" applyBorder="1"/>
    <xf numFmtId="0" fontId="33" fillId="2" borderId="20" xfId="0" applyFont="1" applyFill="1" applyBorder="1" applyAlignment="1">
      <alignment horizontal="center" vertical="center"/>
    </xf>
    <xf numFmtId="3" fontId="33" fillId="2" borderId="20" xfId="0" applyNumberFormat="1" applyFont="1" applyFill="1" applyBorder="1" applyAlignment="1">
      <alignment horizontal="center" vertical="center"/>
    </xf>
    <xf numFmtId="4" fontId="33" fillId="2" borderId="20" xfId="0" applyNumberFormat="1" applyFont="1" applyFill="1" applyBorder="1" applyAlignment="1">
      <alignment horizontal="center" vertical="center"/>
    </xf>
    <xf numFmtId="4" fontId="33" fillId="0" borderId="20" xfId="0" applyNumberFormat="1" applyFont="1" applyFill="1" applyBorder="1" applyAlignment="1">
      <alignment horizontal="center" vertical="center"/>
    </xf>
    <xf numFmtId="0" fontId="38" fillId="0" borderId="20" xfId="0" applyFont="1" applyFill="1" applyBorder="1" applyAlignment="1">
      <alignment horizontal="left"/>
    </xf>
    <xf numFmtId="0" fontId="38" fillId="0" borderId="20" xfId="0" applyFont="1" applyFill="1" applyBorder="1" applyAlignment="1">
      <alignment horizontal="left" vertical="center"/>
    </xf>
    <xf numFmtId="0" fontId="0" fillId="0" borderId="20" xfId="0" applyFont="1" applyBorder="1" applyAlignment="1">
      <alignment horizontal="center"/>
    </xf>
    <xf numFmtId="0" fontId="0" fillId="0" borderId="20" xfId="0" applyFont="1" applyBorder="1" applyAlignment="1"/>
    <xf numFmtId="0" fontId="0" fillId="0" borderId="20" xfId="0" applyFont="1" applyFill="1" applyBorder="1" applyAlignment="1">
      <alignment horizontal="center"/>
    </xf>
    <xf numFmtId="3" fontId="0" fillId="0" borderId="20" xfId="0" applyNumberFormat="1" applyFont="1" applyFill="1" applyBorder="1" applyAlignment="1">
      <alignment horizontal="center" vertical="center"/>
    </xf>
    <xf numFmtId="0" fontId="38" fillId="0" borderId="20" xfId="10" applyFont="1" applyFill="1" applyBorder="1" applyAlignment="1">
      <alignment vertical="center"/>
    </xf>
    <xf numFmtId="0" fontId="32" fillId="0" borderId="20" xfId="0" applyFont="1" applyFill="1" applyBorder="1" applyAlignment="1">
      <alignment horizontal="left"/>
    </xf>
    <xf numFmtId="4" fontId="32" fillId="0" borderId="20" xfId="0" applyNumberFormat="1" applyFont="1" applyFill="1" applyBorder="1" applyAlignment="1">
      <alignment horizontal="right" vertical="center"/>
    </xf>
    <xf numFmtId="0" fontId="32" fillId="0" borderId="20" xfId="5" applyFont="1" applyFill="1" applyBorder="1" applyAlignment="1">
      <alignment horizontal="left" vertical="center"/>
    </xf>
    <xf numFmtId="0" fontId="39" fillId="0" borderId="20" xfId="0" applyFont="1" applyFill="1" applyBorder="1" applyAlignment="1">
      <alignment horizontal="left"/>
    </xf>
    <xf numFmtId="0" fontId="43" fillId="0" borderId="20" xfId="0" applyFont="1" applyFill="1" applyBorder="1" applyAlignment="1">
      <alignment horizontal="left"/>
    </xf>
    <xf numFmtId="2" fontId="33" fillId="0" borderId="20" xfId="0" applyNumberFormat="1" applyFont="1" applyFill="1" applyBorder="1" applyAlignment="1">
      <alignment horizontal="center"/>
    </xf>
    <xf numFmtId="0" fontId="37" fillId="0" borderId="20" xfId="0" applyFont="1" applyFill="1" applyBorder="1" applyAlignment="1">
      <alignment horizontal="center" vertical="center"/>
    </xf>
    <xf numFmtId="0" fontId="39" fillId="0" borderId="20" xfId="5" applyFont="1" applyFill="1" applyBorder="1" applyAlignment="1">
      <alignment horizontal="left"/>
    </xf>
    <xf numFmtId="165" fontId="0" fillId="0" borderId="20" xfId="0" applyNumberFormat="1" applyFont="1" applyFill="1" applyBorder="1" applyAlignment="1">
      <alignment horizontal="center" vertical="center"/>
    </xf>
    <xf numFmtId="0" fontId="32" fillId="0" borderId="20" xfId="0" applyFont="1" applyFill="1" applyBorder="1" applyAlignment="1">
      <alignment horizontal="left" vertical="center"/>
    </xf>
    <xf numFmtId="1" fontId="32" fillId="0" borderId="20" xfId="0" applyNumberFormat="1" applyFont="1" applyFill="1" applyBorder="1" applyAlignment="1">
      <alignment horizontal="center" vertical="center"/>
    </xf>
    <xf numFmtId="0" fontId="33" fillId="0" borderId="20" xfId="0" applyFont="1" applyFill="1" applyBorder="1" applyAlignment="1">
      <alignment horizontal="left" vertical="center"/>
    </xf>
    <xf numFmtId="1" fontId="33" fillId="0" borderId="20" xfId="0" applyNumberFormat="1" applyFont="1" applyFill="1" applyBorder="1" applyAlignment="1">
      <alignment horizontal="center" vertical="center"/>
    </xf>
    <xf numFmtId="0" fontId="39" fillId="0" borderId="20" xfId="0" applyFont="1" applyFill="1" applyBorder="1" applyAlignment="1">
      <alignment horizontal="left" vertical="center"/>
    </xf>
    <xf numFmtId="0" fontId="38" fillId="0" borderId="20" xfId="0" applyNumberFormat="1" applyFont="1" applyFill="1" applyBorder="1" applyAlignment="1">
      <alignment horizontal="left"/>
    </xf>
    <xf numFmtId="3" fontId="32" fillId="0" borderId="20" xfId="3" quotePrefix="1" applyNumberFormat="1" applyFont="1" applyFill="1" applyBorder="1" applyAlignment="1">
      <alignment horizontal="center"/>
    </xf>
    <xf numFmtId="0" fontId="0" fillId="0" borderId="20" xfId="0" applyFont="1" applyBorder="1" applyAlignment="1">
      <alignment horizontal="center" vertical="center"/>
    </xf>
    <xf numFmtId="0" fontId="38" fillId="0" borderId="20" xfId="18" applyFont="1" applyBorder="1" applyAlignment="1">
      <alignment horizontal="left"/>
    </xf>
    <xf numFmtId="3" fontId="38" fillId="0" borderId="20" xfId="18" applyNumberFormat="1" applyFont="1" applyBorder="1" applyAlignment="1">
      <alignment horizontal="center" vertical="center"/>
    </xf>
    <xf numFmtId="1" fontId="32" fillId="0" borderId="20" xfId="0" applyNumberFormat="1" applyFont="1" applyBorder="1" applyAlignment="1">
      <alignment horizontal="center" vertical="center"/>
    </xf>
    <xf numFmtId="3" fontId="0" fillId="0" borderId="20" xfId="0" applyNumberFormat="1" applyFont="1" applyBorder="1" applyAlignment="1">
      <alignment horizontal="center" vertical="center"/>
    </xf>
    <xf numFmtId="0" fontId="38" fillId="0" borderId="20" xfId="18" applyFont="1" applyBorder="1" applyAlignment="1"/>
    <xf numFmtId="0" fontId="32" fillId="0" borderId="20" xfId="26" applyFont="1" applyBorder="1" applyAlignment="1"/>
    <xf numFmtId="0" fontId="33" fillId="0" borderId="20" xfId="18" applyFont="1" applyBorder="1" applyAlignment="1"/>
    <xf numFmtId="0" fontId="32" fillId="0" borderId="20" xfId="18" applyFont="1" applyBorder="1" applyAlignment="1"/>
    <xf numFmtId="166" fontId="32" fillId="0" borderId="20" xfId="0" applyNumberFormat="1" applyFont="1" applyBorder="1" applyAlignment="1">
      <alignment horizontal="center" vertical="center"/>
    </xf>
    <xf numFmtId="0" fontId="32" fillId="0" borderId="20" xfId="27" applyFont="1" applyBorder="1" applyAlignment="1"/>
    <xf numFmtId="0" fontId="38" fillId="0" borderId="20" xfId="0" applyFont="1" applyFill="1" applyBorder="1" applyAlignment="1">
      <alignment horizontal="center"/>
    </xf>
    <xf numFmtId="0" fontId="38" fillId="0" borderId="20" xfId="0" applyFont="1" applyFill="1" applyBorder="1" applyAlignment="1"/>
    <xf numFmtId="4" fontId="38" fillId="0" borderId="20" xfId="0" applyNumberFormat="1" applyFont="1" applyFill="1" applyBorder="1" applyAlignment="1">
      <alignment horizontal="left"/>
    </xf>
    <xf numFmtId="43" fontId="33" fillId="2" borderId="20" xfId="22" applyFont="1" applyFill="1" applyBorder="1" applyAlignment="1">
      <alignment horizontal="center" vertical="center"/>
    </xf>
    <xf numFmtId="43" fontId="33" fillId="0" borderId="20" xfId="22" applyFont="1" applyFill="1" applyBorder="1" applyAlignment="1">
      <alignment horizontal="center" vertical="center"/>
    </xf>
    <xf numFmtId="43" fontId="0" fillId="0" borderId="20" xfId="22" applyFont="1" applyBorder="1" applyAlignment="1"/>
    <xf numFmtId="43" fontId="0" fillId="0" borderId="20" xfId="22" applyFont="1" applyFill="1" applyBorder="1" applyAlignment="1">
      <alignment horizontal="right" vertical="center"/>
    </xf>
    <xf numFmtId="43" fontId="32" fillId="0" borderId="20" xfId="22" applyFont="1" applyFill="1" applyBorder="1" applyAlignment="1">
      <alignment horizontal="right" vertical="center"/>
    </xf>
    <xf numFmtId="43" fontId="32" fillId="0" borderId="20" xfId="22" applyFont="1" applyFill="1" applyBorder="1" applyAlignment="1"/>
    <xf numFmtId="43" fontId="33" fillId="0" borderId="20" xfId="22" applyFont="1" applyFill="1" applyBorder="1" applyAlignment="1"/>
    <xf numFmtId="43" fontId="32" fillId="0" borderId="20" xfId="22" applyFont="1" applyFill="1" applyBorder="1" applyAlignment="1">
      <alignment horizontal="right"/>
    </xf>
    <xf numFmtId="43" fontId="33" fillId="0" borderId="20" xfId="22" applyFont="1" applyFill="1" applyBorder="1" applyAlignment="1">
      <alignment horizontal="right" vertical="center"/>
    </xf>
    <xf numFmtId="43" fontId="0" fillId="0" borderId="20" xfId="22" applyFont="1" applyBorder="1" applyAlignment="1">
      <alignment horizontal="center" vertical="center"/>
    </xf>
    <xf numFmtId="43" fontId="33" fillId="0" borderId="20" xfId="22" applyFont="1" applyFill="1" applyBorder="1" applyAlignment="1">
      <alignment horizontal="right"/>
    </xf>
    <xf numFmtId="43" fontId="0" fillId="0" borderId="0" xfId="22" applyFont="1" applyBorder="1"/>
    <xf numFmtId="0" fontId="15" fillId="6" borderId="2" xfId="0" applyFont="1" applyFill="1" applyBorder="1" applyAlignment="1">
      <alignment horizontal="center"/>
    </xf>
    <xf numFmtId="0" fontId="13" fillId="6" borderId="1" xfId="0" applyFont="1" applyFill="1" applyBorder="1" applyAlignment="1">
      <alignment horizontal="left" wrapText="1"/>
    </xf>
    <xf numFmtId="4" fontId="15" fillId="6" borderId="1" xfId="0" applyNumberFormat="1" applyFont="1" applyFill="1" applyBorder="1" applyAlignment="1">
      <alignment horizontal="center"/>
    </xf>
    <xf numFmtId="3" fontId="15" fillId="6" borderId="1" xfId="0" applyNumberFormat="1" applyFont="1" applyFill="1" applyBorder="1" applyAlignment="1">
      <alignment horizontal="center"/>
    </xf>
    <xf numFmtId="165" fontId="15" fillId="6" borderId="1" xfId="0" applyNumberFormat="1" applyFont="1" applyFill="1" applyBorder="1" applyAlignment="1">
      <alignment horizontal="center"/>
    </xf>
    <xf numFmtId="43" fontId="15" fillId="6" borderId="1" xfId="4" applyNumberFormat="1" applyFont="1" applyFill="1" applyBorder="1" applyAlignment="1"/>
    <xf numFmtId="0" fontId="15" fillId="6" borderId="1" xfId="0" applyFont="1" applyFill="1" applyBorder="1" applyAlignment="1">
      <alignment horizontal="left" wrapText="1"/>
    </xf>
    <xf numFmtId="165" fontId="15" fillId="0" borderId="20" xfId="12"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0" fontId="51" fillId="0" borderId="20" xfId="0" applyFont="1" applyFill="1" applyBorder="1" applyAlignment="1">
      <alignment horizontal="center" wrapText="1"/>
    </xf>
    <xf numFmtId="0" fontId="50" fillId="0" borderId="20"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9" xfId="0" applyFont="1" applyFill="1" applyBorder="1" applyAlignment="1">
      <alignment horizontal="center" vertical="center" wrapText="1"/>
    </xf>
    <xf numFmtId="3" fontId="13" fillId="0" borderId="19" xfId="12" applyNumberFormat="1" applyFont="1" applyFill="1" applyBorder="1" applyAlignment="1">
      <alignment horizontal="center" vertical="center" wrapText="1"/>
    </xf>
    <xf numFmtId="165" fontId="13" fillId="0" borderId="19" xfId="12" applyNumberFormat="1" applyFont="1" applyFill="1" applyBorder="1" applyAlignment="1">
      <alignment horizontal="center" vertical="center" wrapText="1"/>
    </xf>
    <xf numFmtId="170" fontId="13" fillId="0" borderId="19" xfId="22"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xf>
    <xf numFmtId="165" fontId="15" fillId="0" borderId="1" xfId="12" applyNumberFormat="1" applyFont="1" applyFill="1" applyBorder="1" applyAlignment="1">
      <alignment horizontal="center" vertical="center"/>
    </xf>
    <xf numFmtId="43" fontId="15" fillId="0" borderId="1" xfId="12" applyNumberFormat="1" applyFont="1" applyFill="1" applyBorder="1" applyAlignment="1">
      <alignment vertical="center"/>
    </xf>
    <xf numFmtId="165" fontId="15" fillId="0" borderId="1" xfId="0" applyNumberFormat="1" applyFont="1" applyFill="1" applyBorder="1" applyAlignment="1"/>
    <xf numFmtId="3" fontId="13" fillId="0" borderId="1" xfId="0" applyNumberFormat="1" applyFont="1" applyFill="1" applyBorder="1" applyAlignment="1">
      <alignment horizontal="center"/>
    </xf>
    <xf numFmtId="165" fontId="13" fillId="0" borderId="1" xfId="0" applyNumberFormat="1" applyFont="1" applyFill="1" applyBorder="1" applyAlignment="1">
      <alignment horizontal="center"/>
    </xf>
    <xf numFmtId="3" fontId="13" fillId="0" borderId="20" xfId="12" applyNumberFormat="1" applyFont="1" applyFill="1" applyBorder="1" applyAlignment="1">
      <alignment horizontal="center" vertical="center" wrapText="1"/>
    </xf>
    <xf numFmtId="165" fontId="13" fillId="0" borderId="20" xfId="12" applyNumberFormat="1" applyFont="1" applyFill="1" applyBorder="1" applyAlignment="1">
      <alignment horizontal="center" vertical="center" wrapText="1"/>
    </xf>
    <xf numFmtId="170" fontId="13" fillId="0" borderId="20" xfId="22" applyNumberFormat="1" applyFont="1" applyFill="1" applyBorder="1" applyAlignment="1">
      <alignment horizontal="center" vertical="center" wrapText="1"/>
    </xf>
    <xf numFmtId="0" fontId="12" fillId="0" borderId="0" xfId="0" applyFont="1" applyFill="1" applyBorder="1" applyAlignment="1">
      <alignment horizontal="center" vertical="center"/>
    </xf>
    <xf numFmtId="3" fontId="13" fillId="0" borderId="0" xfId="12" applyNumberFormat="1" applyFont="1" applyFill="1" applyBorder="1" applyAlignment="1">
      <alignment horizontal="center" vertical="center" wrapText="1"/>
    </xf>
    <xf numFmtId="165" fontId="13" fillId="0" borderId="0" xfId="12" applyNumberFormat="1" applyFont="1" applyFill="1" applyBorder="1" applyAlignment="1">
      <alignment horizontal="center" vertical="center" wrapText="1"/>
    </xf>
    <xf numFmtId="170" fontId="13" fillId="0" borderId="0" xfId="22" applyNumberFormat="1" applyFont="1" applyFill="1" applyBorder="1" applyAlignment="1">
      <alignment horizontal="center" vertical="center" wrapText="1"/>
    </xf>
    <xf numFmtId="0" fontId="13" fillId="0" borderId="0" xfId="0" applyFont="1" applyFill="1" applyBorder="1" applyAlignment="1">
      <alignment horizontal="center"/>
    </xf>
    <xf numFmtId="4"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165" fontId="13" fillId="0" borderId="0" xfId="0" applyNumberFormat="1" applyFont="1" applyFill="1" applyBorder="1" applyAlignment="1">
      <alignment horizontal="center"/>
    </xf>
    <xf numFmtId="43" fontId="13" fillId="0" borderId="0" xfId="4" applyNumberFormat="1" applyFont="1" applyFill="1" applyBorder="1" applyAlignment="1"/>
    <xf numFmtId="0" fontId="15" fillId="0" borderId="1" xfId="5" applyFont="1" applyFill="1" applyBorder="1" applyAlignment="1">
      <alignment horizontal="left" wrapText="1"/>
    </xf>
    <xf numFmtId="3" fontId="12" fillId="0" borderId="20" xfId="0" applyNumberFormat="1" applyFont="1" applyFill="1" applyBorder="1" applyAlignment="1"/>
    <xf numFmtId="165" fontId="13" fillId="0" borderId="20" xfId="0" applyNumberFormat="1" applyFont="1" applyFill="1" applyBorder="1" applyAlignment="1">
      <alignment horizontal="center"/>
    </xf>
    <xf numFmtId="170" fontId="12" fillId="0" borderId="20" xfId="22" applyNumberFormat="1" applyFont="1" applyFill="1" applyBorder="1" applyAlignment="1"/>
    <xf numFmtId="0" fontId="14" fillId="0" borderId="20" xfId="0" applyFont="1" applyFill="1" applyBorder="1"/>
    <xf numFmtId="170" fontId="14" fillId="0" borderId="20" xfId="22" applyNumberFormat="1" applyFont="1" applyFill="1" applyBorder="1" applyAlignment="1">
      <alignment wrapText="1"/>
    </xf>
    <xf numFmtId="2" fontId="14" fillId="0" borderId="20" xfId="0" applyNumberFormat="1" applyFont="1" applyFill="1" applyBorder="1" applyAlignment="1">
      <alignment wrapText="1"/>
    </xf>
    <xf numFmtId="0" fontId="12" fillId="0" borderId="20" xfId="0" applyFont="1" applyFill="1" applyBorder="1"/>
    <xf numFmtId="3" fontId="12" fillId="0" borderId="20" xfId="0" applyNumberFormat="1" applyFont="1" applyFill="1" applyBorder="1" applyAlignment="1">
      <alignment wrapText="1"/>
    </xf>
    <xf numFmtId="165" fontId="12" fillId="0" borderId="20" xfId="0" applyNumberFormat="1" applyFont="1" applyFill="1" applyBorder="1" applyAlignment="1">
      <alignment wrapText="1"/>
    </xf>
    <xf numFmtId="170" fontId="12" fillId="0" borderId="20" xfId="22" applyNumberFormat="1" applyFont="1" applyFill="1" applyBorder="1" applyAlignment="1">
      <alignment wrapText="1"/>
    </xf>
    <xf numFmtId="170" fontId="13" fillId="0" borderId="20" xfId="22" applyNumberFormat="1" applyFont="1" applyFill="1" applyBorder="1" applyAlignment="1"/>
    <xf numFmtId="165" fontId="18" fillId="0" borderId="20" xfId="0" applyNumberFormat="1" applyFont="1" applyFill="1" applyBorder="1" applyAlignment="1">
      <alignment horizontal="center"/>
    </xf>
    <xf numFmtId="170" fontId="15" fillId="0" borderId="20" xfId="22" applyNumberFormat="1" applyFont="1" applyFill="1" applyBorder="1" applyAlignment="1"/>
    <xf numFmtId="4" fontId="13" fillId="0" borderId="20" xfId="0" applyNumberFormat="1" applyFont="1" applyFill="1" applyBorder="1" applyAlignment="1">
      <alignment horizontal="left" wrapText="1"/>
    </xf>
    <xf numFmtId="3" fontId="13" fillId="0" borderId="20" xfId="0" applyNumberFormat="1" applyFont="1" applyFill="1" applyBorder="1" applyAlignment="1">
      <alignment horizontal="center"/>
    </xf>
    <xf numFmtId="3" fontId="18" fillId="0" borderId="20" xfId="0" applyNumberFormat="1" applyFont="1" applyFill="1" applyBorder="1" applyAlignment="1">
      <alignment horizontal="left" wrapText="1"/>
    </xf>
    <xf numFmtId="0" fontId="15" fillId="0" borderId="22" xfId="0" applyFont="1" applyFill="1" applyBorder="1" applyAlignment="1">
      <alignment horizontal="center"/>
    </xf>
    <xf numFmtId="4" fontId="16" fillId="0" borderId="22" xfId="0" applyNumberFormat="1" applyFont="1" applyFill="1" applyBorder="1" applyAlignment="1">
      <alignment horizontal="left" wrapText="1"/>
    </xf>
    <xf numFmtId="3" fontId="15" fillId="0" borderId="22" xfId="0" applyNumberFormat="1" applyFont="1" applyFill="1" applyBorder="1" applyAlignment="1">
      <alignment horizontal="center"/>
    </xf>
    <xf numFmtId="165" fontId="15" fillId="0" borderId="22" xfId="0" applyNumberFormat="1" applyFont="1" applyFill="1" applyBorder="1" applyAlignment="1">
      <alignment horizontal="center"/>
    </xf>
    <xf numFmtId="170" fontId="13" fillId="0" borderId="22" xfId="22" applyNumberFormat="1" applyFont="1" applyFill="1" applyBorder="1" applyAlignment="1"/>
    <xf numFmtId="170" fontId="13" fillId="0" borderId="20" xfId="22" applyNumberFormat="1" applyFont="1" applyFill="1" applyBorder="1" applyAlignment="1">
      <alignment vertical="center"/>
    </xf>
    <xf numFmtId="0" fontId="13" fillId="0" borderId="22" xfId="0" applyFont="1" applyFill="1" applyBorder="1" applyAlignment="1">
      <alignment horizontal="center"/>
    </xf>
    <xf numFmtId="4" fontId="13" fillId="0" borderId="22" xfId="0" applyNumberFormat="1" applyFont="1" applyFill="1" applyBorder="1" applyAlignment="1">
      <alignment horizontal="left" wrapText="1"/>
    </xf>
    <xf numFmtId="3" fontId="13" fillId="0" borderId="22" xfId="0" applyNumberFormat="1" applyFont="1" applyFill="1" applyBorder="1" applyAlignment="1">
      <alignment horizontal="center"/>
    </xf>
    <xf numFmtId="165" fontId="13" fillId="0" borderId="22" xfId="0" applyNumberFormat="1" applyFont="1" applyFill="1" applyBorder="1" applyAlignment="1">
      <alignment horizontal="center"/>
    </xf>
    <xf numFmtId="3" fontId="21" fillId="0" borderId="20" xfId="0" applyNumberFormat="1" applyFont="1" applyFill="1" applyBorder="1" applyAlignment="1"/>
    <xf numFmtId="3" fontId="13" fillId="0" borderId="20" xfId="0" applyNumberFormat="1" applyFont="1" applyFill="1" applyBorder="1" applyAlignment="1">
      <alignment horizontal="left" wrapText="1"/>
    </xf>
    <xf numFmtId="165" fontId="13" fillId="0" borderId="20" xfId="0" applyNumberFormat="1" applyFont="1" applyFill="1" applyBorder="1" applyAlignment="1"/>
    <xf numFmtId="0" fontId="13" fillId="0" borderId="22" xfId="0" applyFont="1" applyFill="1" applyBorder="1" applyAlignment="1">
      <alignment horizontal="left" wrapText="1"/>
    </xf>
    <xf numFmtId="4" fontId="13" fillId="0" borderId="22" xfId="0" applyNumberFormat="1" applyFont="1" applyFill="1" applyBorder="1" applyAlignment="1">
      <alignment horizontal="center"/>
    </xf>
    <xf numFmtId="3" fontId="13" fillId="0" borderId="22" xfId="4" applyNumberFormat="1" applyFont="1" applyFill="1" applyBorder="1" applyAlignment="1"/>
    <xf numFmtId="165" fontId="13" fillId="0" borderId="22" xfId="4" applyNumberFormat="1" applyFont="1" applyFill="1" applyBorder="1" applyAlignment="1"/>
    <xf numFmtId="3" fontId="13" fillId="0" borderId="22" xfId="0" applyNumberFormat="1" applyFont="1" applyFill="1" applyBorder="1" applyAlignment="1">
      <alignment horizontal="left" wrapText="1"/>
    </xf>
    <xf numFmtId="0" fontId="49" fillId="0" borderId="20" xfId="0" applyFont="1" applyFill="1" applyBorder="1" applyAlignment="1">
      <alignment horizontal="center" vertical="center" wrapText="1"/>
    </xf>
    <xf numFmtId="0" fontId="52" fillId="0" borderId="20" xfId="0" applyFont="1" applyFill="1" applyBorder="1" applyAlignment="1">
      <alignment horizontal="center" wrapText="1"/>
    </xf>
    <xf numFmtId="0" fontId="50" fillId="0" borderId="20" xfId="0" applyFont="1" applyFill="1" applyBorder="1" applyAlignment="1">
      <alignment wrapText="1"/>
    </xf>
    <xf numFmtId="0" fontId="14" fillId="0" borderId="21" xfId="0" applyFont="1" applyFill="1" applyBorder="1"/>
    <xf numFmtId="2" fontId="50" fillId="0" borderId="20" xfId="0" applyNumberFormat="1" applyFont="1" applyFill="1" applyBorder="1" applyAlignment="1">
      <alignment wrapText="1"/>
    </xf>
    <xf numFmtId="0" fontId="53" fillId="0" borderId="20" xfId="0" applyFont="1" applyFill="1" applyBorder="1" applyAlignment="1">
      <alignment horizontal="center" wrapText="1"/>
    </xf>
    <xf numFmtId="0" fontId="49" fillId="0" borderId="20" xfId="0" applyFont="1" applyFill="1" applyBorder="1" applyAlignment="1">
      <alignment wrapText="1"/>
    </xf>
    <xf numFmtId="0" fontId="12" fillId="0" borderId="21" xfId="0" applyFont="1" applyFill="1" applyBorder="1"/>
    <xf numFmtId="0" fontId="12" fillId="0" borderId="20" xfId="0" applyFont="1" applyFill="1" applyBorder="1" applyAlignment="1">
      <alignment horizontal="center" wrapText="1"/>
    </xf>
    <xf numFmtId="165" fontId="13" fillId="0" borderId="20" xfId="12"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3" fillId="0" borderId="20" xfId="12" applyNumberFormat="1" applyFont="1" applyFill="1" applyBorder="1" applyAlignment="1">
      <alignment vertical="center" wrapText="1"/>
    </xf>
    <xf numFmtId="43" fontId="13" fillId="0" borderId="20" xfId="4" applyFont="1" applyFill="1" applyBorder="1" applyAlignment="1"/>
    <xf numFmtId="3" fontId="15" fillId="0" borderId="20" xfId="0" quotePrefix="1" applyNumberFormat="1" applyFont="1" applyFill="1" applyBorder="1" applyAlignment="1">
      <alignment horizontal="center"/>
    </xf>
    <xf numFmtId="3" fontId="14" fillId="0" borderId="20" xfId="0" applyNumberFormat="1" applyFont="1" applyFill="1" applyBorder="1" applyAlignment="1">
      <alignment horizontal="center" vertical="center"/>
    </xf>
    <xf numFmtId="43" fontId="15" fillId="0" borderId="20" xfId="13" applyFont="1" applyFill="1" applyBorder="1" applyAlignment="1"/>
    <xf numFmtId="43" fontId="16" fillId="0" borderId="20" xfId="4" applyFont="1" applyFill="1" applyBorder="1" applyAlignment="1"/>
    <xf numFmtId="4" fontId="15" fillId="0" borderId="20" xfId="0" applyNumberFormat="1" applyFont="1" applyFill="1" applyBorder="1" applyAlignment="1"/>
    <xf numFmtId="43" fontId="15" fillId="0" borderId="20" xfId="4" applyFont="1" applyFill="1" applyBorder="1" applyAlignment="1">
      <alignment horizontal="right"/>
    </xf>
    <xf numFmtId="43" fontId="13" fillId="0" borderId="20" xfId="4" applyFont="1" applyFill="1" applyBorder="1" applyAlignment="1">
      <alignment horizontal="right"/>
    </xf>
    <xf numFmtId="3" fontId="15" fillId="0" borderId="20" xfId="3" quotePrefix="1" applyNumberFormat="1" applyFont="1" applyFill="1" applyBorder="1" applyAlignment="1">
      <alignment horizontal="center"/>
    </xf>
    <xf numFmtId="3" fontId="15" fillId="0" borderId="20" xfId="3" applyNumberFormat="1" applyFont="1" applyFill="1" applyBorder="1" applyAlignment="1">
      <alignment horizontal="center"/>
    </xf>
    <xf numFmtId="165" fontId="15" fillId="0" borderId="20" xfId="0" applyNumberFormat="1" applyFont="1" applyFill="1" applyBorder="1" applyAlignment="1">
      <alignment horizontal="center" vertical="center"/>
    </xf>
    <xf numFmtId="43" fontId="13" fillId="0" borderId="20" xfId="4" applyFont="1" applyFill="1" applyBorder="1" applyAlignment="1">
      <alignment vertical="center"/>
    </xf>
    <xf numFmtId="0" fontId="37" fillId="3" borderId="20" xfId="0" applyFont="1" applyFill="1" applyBorder="1" applyAlignment="1">
      <alignment horizontal="center" vertical="center"/>
    </xf>
    <xf numFmtId="0" fontId="37" fillId="3" borderId="20" xfId="0" applyFont="1" applyFill="1" applyBorder="1" applyAlignment="1">
      <alignment horizontal="center" vertical="center" wrapText="1"/>
    </xf>
    <xf numFmtId="3" fontId="33" fillId="3" borderId="20" xfId="0" applyNumberFormat="1" applyFont="1" applyFill="1" applyBorder="1" applyAlignment="1">
      <alignment horizontal="center" vertical="center"/>
    </xf>
    <xf numFmtId="3" fontId="33" fillId="3" borderId="20" xfId="12" applyNumberFormat="1" applyFont="1" applyFill="1" applyBorder="1" applyAlignment="1">
      <alignment horizontal="center" vertical="center"/>
    </xf>
    <xf numFmtId="0" fontId="0" fillId="0" borderId="20" xfId="0" applyFont="1" applyFill="1" applyBorder="1" applyAlignment="1">
      <alignment horizontal="center" vertical="center" wrapText="1"/>
    </xf>
    <xf numFmtId="3" fontId="32" fillId="0" borderId="20" xfId="12" applyNumberFormat="1" applyFont="1" applyFill="1" applyBorder="1" applyAlignment="1">
      <alignment horizontal="center" vertical="center"/>
    </xf>
    <xf numFmtId="0" fontId="38" fillId="0" borderId="20" xfId="10" applyFont="1" applyFill="1" applyBorder="1" applyAlignment="1">
      <alignment vertical="center" wrapText="1"/>
    </xf>
    <xf numFmtId="0" fontId="32" fillId="0" borderId="20" xfId="5" applyFont="1" applyFill="1" applyBorder="1" applyAlignment="1">
      <alignment horizontal="left" vertical="center" wrapText="1"/>
    </xf>
    <xf numFmtId="4" fontId="26" fillId="0" borderId="20" xfId="0" applyNumberFormat="1" applyFont="1" applyFill="1" applyBorder="1" applyAlignment="1">
      <alignment horizontal="right" vertical="center"/>
    </xf>
    <xf numFmtId="0" fontId="41" fillId="0" borderId="20" xfId="0" applyFont="1" applyFill="1" applyBorder="1" applyAlignment="1">
      <alignment horizontal="left" vertical="center" wrapText="1"/>
    </xf>
    <xf numFmtId="3" fontId="37" fillId="0" borderId="20" xfId="0" applyNumberFormat="1" applyFont="1" applyFill="1" applyBorder="1" applyAlignment="1">
      <alignment horizontal="center" vertical="center"/>
    </xf>
    <xf numFmtId="4" fontId="24" fillId="0" borderId="20" xfId="0" applyNumberFormat="1" applyFont="1" applyFill="1" applyBorder="1" applyAlignment="1">
      <alignment horizontal="right" vertical="center"/>
    </xf>
    <xf numFmtId="0" fontId="37" fillId="0" borderId="20" xfId="0" applyFont="1" applyFill="1" applyBorder="1" applyAlignment="1">
      <alignment vertical="center" wrapText="1"/>
    </xf>
    <xf numFmtId="0" fontId="0" fillId="0" borderId="20" xfId="0" applyFont="1" applyFill="1" applyBorder="1" applyAlignment="1">
      <alignment vertical="center" wrapText="1"/>
    </xf>
    <xf numFmtId="0" fontId="33" fillId="0" borderId="20" xfId="5" applyFont="1" applyFill="1" applyBorder="1" applyAlignment="1">
      <alignment horizontal="left" vertical="center" wrapText="1"/>
    </xf>
    <xf numFmtId="0" fontId="27" fillId="0" borderId="20" xfId="10" applyFont="1" applyFill="1" applyBorder="1" applyAlignment="1">
      <alignment vertical="center" wrapText="1"/>
    </xf>
    <xf numFmtId="0" fontId="26" fillId="0" borderId="20" xfId="10" applyFont="1" applyFill="1" applyBorder="1" applyAlignment="1">
      <alignment horizontal="left" vertical="center" wrapText="1"/>
    </xf>
    <xf numFmtId="0" fontId="38" fillId="0" borderId="20" xfId="10" applyFont="1" applyFill="1" applyBorder="1" applyAlignment="1">
      <alignment horizontal="center" vertical="center" wrapText="1"/>
    </xf>
    <xf numFmtId="0" fontId="32" fillId="0" borderId="20" xfId="10" applyFont="1" applyFill="1" applyBorder="1" applyAlignment="1">
      <alignment horizontal="left" vertical="center" wrapText="1"/>
    </xf>
    <xf numFmtId="0" fontId="38" fillId="0" borderId="20" xfId="10" applyFont="1" applyFill="1" applyBorder="1" applyAlignment="1">
      <alignment horizontal="left" vertical="center" wrapText="1"/>
    </xf>
    <xf numFmtId="0" fontId="39" fillId="0" borderId="20" xfId="5"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20" xfId="10" applyFont="1" applyFill="1" applyBorder="1" applyAlignment="1">
      <alignment horizontal="left" vertical="center" wrapText="1"/>
    </xf>
    <xf numFmtId="2" fontId="0" fillId="0" borderId="2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28" fillId="0" borderId="20" xfId="0" applyFont="1" applyFill="1" applyBorder="1" applyAlignment="1">
      <alignment vertical="center" wrapText="1"/>
    </xf>
    <xf numFmtId="0" fontId="25" fillId="0" borderId="20" xfId="0" applyFont="1" applyFill="1" applyBorder="1" applyAlignment="1">
      <alignment vertical="center" wrapText="1"/>
    </xf>
    <xf numFmtId="2" fontId="37" fillId="0" borderId="20" xfId="0" applyNumberFormat="1" applyFont="1" applyFill="1" applyBorder="1" applyAlignment="1">
      <alignment horizontal="center" vertical="center"/>
    </xf>
    <xf numFmtId="0" fontId="32" fillId="0" borderId="20" xfId="0" applyFont="1" applyFill="1" applyBorder="1" applyAlignment="1">
      <alignment horizontal="left" vertical="center" wrapText="1"/>
    </xf>
    <xf numFmtId="165" fontId="37" fillId="0" borderId="20" xfId="0" applyNumberFormat="1" applyFont="1" applyFill="1" applyBorder="1" applyAlignment="1">
      <alignment horizontal="center" vertical="center"/>
    </xf>
    <xf numFmtId="2" fontId="26" fillId="0" borderId="20" xfId="0" applyNumberFormat="1" applyFont="1" applyFill="1" applyBorder="1" applyAlignment="1">
      <alignment horizontal="center" vertical="center"/>
    </xf>
    <xf numFmtId="1" fontId="26" fillId="0" borderId="20" xfId="0" applyNumberFormat="1" applyFont="1" applyFill="1" applyBorder="1" applyAlignment="1">
      <alignment horizontal="center" vertical="center"/>
    </xf>
    <xf numFmtId="0" fontId="26" fillId="0" borderId="20" xfId="0" applyFont="1" applyFill="1" applyBorder="1" applyAlignment="1">
      <alignment horizontal="center" vertical="center"/>
    </xf>
    <xf numFmtId="0" fontId="26" fillId="0" borderId="20"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7" fillId="0" borderId="20" xfId="0" applyFont="1" applyFill="1" applyBorder="1" applyAlignment="1">
      <alignment horizontal="left" vertical="center" wrapText="1"/>
    </xf>
    <xf numFmtId="2" fontId="26" fillId="0" borderId="20" xfId="10" applyNumberFormat="1" applyFont="1" applyFill="1" applyBorder="1" applyAlignment="1">
      <alignment horizontal="center" vertical="center"/>
    </xf>
    <xf numFmtId="0" fontId="28" fillId="0" borderId="20" xfId="10" applyFont="1" applyFill="1" applyBorder="1" applyAlignment="1">
      <alignment horizontal="left" vertical="center" wrapText="1"/>
    </xf>
    <xf numFmtId="0" fontId="26" fillId="0" borderId="20" xfId="10" applyFont="1" applyFill="1" applyBorder="1" applyAlignment="1">
      <alignment horizontal="center" vertical="center"/>
    </xf>
    <xf numFmtId="0" fontId="27" fillId="0" borderId="20" xfId="10" applyFont="1" applyFill="1" applyBorder="1" applyAlignment="1">
      <alignment horizontal="left" vertical="center" wrapText="1"/>
    </xf>
    <xf numFmtId="0" fontId="40" fillId="0" borderId="20" xfId="10" applyFont="1" applyFill="1" applyBorder="1" applyAlignment="1">
      <alignment vertical="center" wrapText="1"/>
    </xf>
    <xf numFmtId="0" fontId="32" fillId="0" borderId="20" xfId="10" applyFont="1" applyFill="1" applyBorder="1" applyAlignment="1">
      <alignment vertical="center" wrapText="1"/>
    </xf>
    <xf numFmtId="0" fontId="29" fillId="0" borderId="20" xfId="0" applyFont="1" applyFill="1" applyBorder="1" applyAlignment="1">
      <alignment horizontal="left" vertical="center" wrapText="1"/>
    </xf>
    <xf numFmtId="0" fontId="32" fillId="0" borderId="20" xfId="10" applyFont="1" applyFill="1" applyBorder="1" applyAlignment="1">
      <alignment horizontal="center" vertical="center"/>
    </xf>
    <xf numFmtId="0" fontId="24" fillId="0" borderId="20" xfId="0" applyFont="1" applyFill="1" applyBorder="1" applyAlignment="1">
      <alignment vertical="center" wrapText="1"/>
    </xf>
    <xf numFmtId="0" fontId="27" fillId="0" borderId="20" xfId="0" applyFont="1" applyFill="1" applyBorder="1" applyAlignment="1">
      <alignment horizontal="center" vertical="center"/>
    </xf>
    <xf numFmtId="0" fontId="27" fillId="0" borderId="20" xfId="0" applyFont="1" applyFill="1" applyBorder="1" applyAlignment="1">
      <alignment vertical="center"/>
    </xf>
    <xf numFmtId="0" fontId="26" fillId="0" borderId="20" xfId="0" applyFont="1" applyFill="1" applyBorder="1" applyAlignment="1">
      <alignment vertical="center"/>
    </xf>
    <xf numFmtId="3" fontId="27" fillId="0" borderId="20" xfId="0" applyNumberFormat="1" applyFont="1" applyFill="1" applyBorder="1" applyAlignment="1">
      <alignment horizontal="center" vertical="center"/>
    </xf>
    <xf numFmtId="4" fontId="26" fillId="0" borderId="20" xfId="0" applyNumberFormat="1" applyFont="1" applyFill="1" applyBorder="1" applyAlignment="1">
      <alignment horizontal="center" vertical="center"/>
    </xf>
    <xf numFmtId="0" fontId="27" fillId="0" borderId="20" xfId="0" applyFont="1" applyFill="1" applyBorder="1" applyAlignment="1">
      <alignment horizontal="center" vertical="center" wrapText="1"/>
    </xf>
    <xf numFmtId="3" fontId="26" fillId="0" borderId="20" xfId="0" applyNumberFormat="1" applyFont="1" applyFill="1" applyBorder="1" applyAlignment="1">
      <alignment horizontal="center" vertical="center"/>
    </xf>
    <xf numFmtId="0" fontId="26" fillId="0" borderId="20" xfId="0" applyFont="1" applyFill="1" applyBorder="1" applyAlignment="1">
      <alignment horizontal="center" vertical="center" wrapText="1"/>
    </xf>
    <xf numFmtId="3" fontId="26" fillId="0" borderId="20" xfId="3" quotePrefix="1" applyNumberFormat="1" applyFont="1" applyFill="1" applyBorder="1" applyAlignment="1">
      <alignment horizontal="center" vertical="center"/>
    </xf>
    <xf numFmtId="4" fontId="28" fillId="0" borderId="20" xfId="0" applyNumberFormat="1" applyFont="1" applyFill="1" applyBorder="1" applyAlignment="1">
      <alignment horizontal="center" vertical="center"/>
    </xf>
    <xf numFmtId="0" fontId="37" fillId="0" borderId="20" xfId="0" applyFont="1" applyFill="1" applyBorder="1" applyAlignment="1">
      <alignment horizontal="center" vertical="center" wrapText="1"/>
    </xf>
    <xf numFmtId="3" fontId="0" fillId="0" borderId="20" xfId="0" applyNumberFormat="1" applyFont="1" applyFill="1" applyBorder="1" applyAlignment="1"/>
    <xf numFmtId="3" fontId="13" fillId="6" borderId="20" xfId="0" applyNumberFormat="1" applyFont="1" applyFill="1" applyBorder="1" applyAlignment="1">
      <alignment horizontal="center" vertical="center" wrapText="1"/>
    </xf>
    <xf numFmtId="3" fontId="45" fillId="0" borderId="20" xfId="0" applyNumberFormat="1" applyFont="1" applyBorder="1"/>
    <xf numFmtId="3" fontId="13" fillId="0" borderId="20" xfId="3" quotePrefix="1" applyNumberFormat="1" applyFont="1" applyFill="1" applyBorder="1" applyAlignment="1">
      <alignment horizontal="center"/>
    </xf>
    <xf numFmtId="3" fontId="45" fillId="0" borderId="0" xfId="0" applyNumberFormat="1" applyFont="1"/>
    <xf numFmtId="43" fontId="33" fillId="3" borderId="20" xfId="22" applyFont="1" applyFill="1" applyBorder="1" applyAlignment="1">
      <alignment horizontal="center" vertical="center"/>
    </xf>
    <xf numFmtId="43" fontId="26" fillId="0" borderId="20" xfId="22" applyFont="1" applyFill="1" applyBorder="1" applyAlignment="1">
      <alignment horizontal="right" vertical="center"/>
    </xf>
    <xf numFmtId="43" fontId="24" fillId="0" borderId="20" xfId="22" applyFont="1" applyFill="1" applyBorder="1" applyAlignment="1">
      <alignment horizontal="right" vertical="center"/>
    </xf>
    <xf numFmtId="43" fontId="27" fillId="0" borderId="20" xfId="22" applyFont="1" applyFill="1" applyBorder="1" applyAlignment="1">
      <alignment horizontal="right" vertical="center"/>
    </xf>
    <xf numFmtId="43" fontId="0" fillId="0" borderId="20" xfId="22" applyFont="1" applyFill="1" applyBorder="1" applyAlignment="1">
      <alignment vertical="center"/>
    </xf>
    <xf numFmtId="43" fontId="0" fillId="0" borderId="0" xfId="22" applyFont="1"/>
    <xf numFmtId="43" fontId="33" fillId="2" borderId="20" xfId="22" applyFont="1" applyFill="1" applyBorder="1" applyAlignment="1">
      <alignment horizontal="center" vertical="center" wrapText="1"/>
    </xf>
    <xf numFmtId="43" fontId="33" fillId="0" borderId="20" xfId="22" applyFont="1" applyFill="1" applyBorder="1" applyAlignment="1">
      <alignment horizontal="center" vertical="center" wrapText="1"/>
    </xf>
    <xf numFmtId="43" fontId="43" fillId="0" borderId="20" xfId="22" applyFont="1" applyFill="1" applyBorder="1" applyAlignment="1"/>
    <xf numFmtId="43" fontId="32" fillId="0" borderId="20" xfId="22" applyFont="1" applyFill="1" applyBorder="1"/>
    <xf numFmtId="43" fontId="0" fillId="0" borderId="20" xfId="22" applyFont="1" applyFill="1" applyBorder="1"/>
    <xf numFmtId="43" fontId="0" fillId="0" borderId="20" xfId="22" applyFont="1" applyBorder="1"/>
    <xf numFmtId="43" fontId="37" fillId="0" borderId="20" xfId="22" applyFont="1" applyBorder="1"/>
    <xf numFmtId="43" fontId="32" fillId="0" borderId="20" xfId="22" applyFont="1" applyBorder="1" applyAlignment="1">
      <alignment vertical="center"/>
    </xf>
    <xf numFmtId="43" fontId="32" fillId="0" borderId="0" xfId="22" applyFont="1" applyFill="1" applyBorder="1" applyAlignment="1">
      <alignment horizontal="right"/>
    </xf>
    <xf numFmtId="43" fontId="32" fillId="0" borderId="0" xfId="22" applyFont="1" applyFill="1" applyAlignment="1">
      <alignment horizontal="right"/>
    </xf>
    <xf numFmtId="0" fontId="12" fillId="3" borderId="20" xfId="0" applyFont="1" applyFill="1" applyBorder="1" applyAlignment="1">
      <alignment horizontal="center" vertical="center" wrapText="1"/>
    </xf>
    <xf numFmtId="3" fontId="13" fillId="3" borderId="20" xfId="0" applyNumberFormat="1" applyFont="1" applyFill="1" applyBorder="1" applyAlignment="1">
      <alignment horizontal="center" vertical="center" wrapText="1"/>
    </xf>
    <xf numFmtId="3" fontId="13" fillId="3" borderId="20" xfId="12" applyNumberFormat="1" applyFont="1" applyFill="1" applyBorder="1" applyAlignment="1">
      <alignment horizontal="center" vertical="center" wrapText="1"/>
    </xf>
    <xf numFmtId="43" fontId="13" fillId="3" borderId="20" xfId="22" applyFont="1" applyFill="1" applyBorder="1" applyAlignment="1">
      <alignment vertical="center" wrapText="1"/>
    </xf>
    <xf numFmtId="0" fontId="12" fillId="6" borderId="19" xfId="0" applyFont="1" applyFill="1" applyBorder="1" applyAlignment="1">
      <alignment horizontal="center" vertical="center"/>
    </xf>
    <xf numFmtId="0" fontId="12" fillId="6" borderId="19" xfId="0" applyFont="1" applyFill="1" applyBorder="1" applyAlignment="1">
      <alignment horizontal="center" vertical="center" wrapText="1"/>
    </xf>
    <xf numFmtId="3" fontId="13" fillId="6" borderId="19" xfId="12" applyNumberFormat="1" applyFont="1" applyFill="1" applyBorder="1" applyAlignment="1">
      <alignment horizontal="center" vertical="center" wrapText="1"/>
    </xf>
    <xf numFmtId="165" fontId="13" fillId="6" borderId="19" xfId="12" applyNumberFormat="1" applyFont="1" applyFill="1" applyBorder="1" applyAlignment="1">
      <alignment horizontal="center" vertical="center" wrapText="1"/>
    </xf>
    <xf numFmtId="170" fontId="13" fillId="6" borderId="19" xfId="22" applyNumberFormat="1" applyFont="1" applyFill="1" applyBorder="1" applyAlignment="1">
      <alignment horizontal="center" vertical="center" wrapText="1"/>
    </xf>
    <xf numFmtId="0" fontId="14" fillId="6" borderId="20" xfId="0" applyFont="1" applyFill="1" applyBorder="1" applyAlignment="1">
      <alignment horizontal="center" vertical="center"/>
    </xf>
    <xf numFmtId="0" fontId="14" fillId="6" borderId="20" xfId="0" applyFont="1" applyFill="1" applyBorder="1" applyAlignment="1">
      <alignment horizontal="center" wrapText="1"/>
    </xf>
    <xf numFmtId="165" fontId="15" fillId="6" borderId="20" xfId="12" applyNumberFormat="1" applyFont="1" applyFill="1" applyBorder="1" applyAlignment="1">
      <alignment horizontal="center" vertical="center"/>
    </xf>
    <xf numFmtId="0" fontId="14" fillId="6" borderId="0" xfId="0" applyFont="1" applyFill="1" applyBorder="1" applyAlignment="1">
      <alignment horizontal="center" vertical="center"/>
    </xf>
    <xf numFmtId="0" fontId="16" fillId="6" borderId="1" xfId="0" applyFont="1" applyFill="1" applyBorder="1" applyAlignment="1">
      <alignment horizontal="left" wrapText="1"/>
    </xf>
    <xf numFmtId="0" fontId="14" fillId="6" borderId="1" xfId="0" applyFont="1" applyFill="1" applyBorder="1" applyAlignment="1">
      <alignment horizontal="center" vertical="center"/>
    </xf>
    <xf numFmtId="3" fontId="15" fillId="6" borderId="1" xfId="0" applyNumberFormat="1" applyFont="1" applyFill="1" applyBorder="1" applyAlignment="1">
      <alignment horizontal="center" vertical="center"/>
    </xf>
    <xf numFmtId="165" fontId="15" fillId="6" borderId="1" xfId="12" applyNumberFormat="1" applyFont="1" applyFill="1" applyBorder="1" applyAlignment="1">
      <alignment horizontal="center" vertical="center"/>
    </xf>
    <xf numFmtId="43" fontId="15" fillId="6" borderId="1" xfId="12" applyNumberFormat="1" applyFont="1" applyFill="1" applyBorder="1" applyAlignment="1">
      <alignment vertical="center"/>
    </xf>
    <xf numFmtId="0" fontId="16" fillId="6" borderId="1" xfId="0" applyFont="1" applyFill="1" applyBorder="1" applyAlignment="1">
      <alignment horizontal="center" vertical="center"/>
    </xf>
    <xf numFmtId="165" fontId="15" fillId="6" borderId="1" xfId="0" applyNumberFormat="1" applyFont="1" applyFill="1" applyBorder="1" applyAlignment="1"/>
    <xf numFmtId="43" fontId="14" fillId="6" borderId="1" xfId="0" applyNumberFormat="1" applyFont="1" applyFill="1" applyBorder="1" applyAlignment="1"/>
    <xf numFmtId="0" fontId="16" fillId="6" borderId="1" xfId="0" applyFont="1" applyFill="1" applyBorder="1" applyAlignment="1">
      <alignment horizontal="left" vertical="center" wrapText="1"/>
    </xf>
    <xf numFmtId="0" fontId="15" fillId="6" borderId="3" xfId="0" applyFont="1" applyFill="1" applyBorder="1" applyAlignment="1">
      <alignment horizontal="center"/>
    </xf>
    <xf numFmtId="0" fontId="16" fillId="6" borderId="20" xfId="0" applyFont="1" applyFill="1" applyBorder="1" applyAlignment="1">
      <alignment horizontal="left" wrapText="1"/>
    </xf>
    <xf numFmtId="4" fontId="16" fillId="6" borderId="20" xfId="0" applyNumberFormat="1" applyFont="1" applyFill="1" applyBorder="1" applyAlignment="1">
      <alignment horizontal="center"/>
    </xf>
    <xf numFmtId="0" fontId="14" fillId="6" borderId="20" xfId="0" applyFont="1" applyFill="1" applyBorder="1" applyAlignment="1">
      <alignment wrapText="1"/>
    </xf>
    <xf numFmtId="0" fontId="12" fillId="6" borderId="20" xfId="0" applyFont="1" applyFill="1" applyBorder="1" applyAlignment="1">
      <alignment wrapText="1"/>
    </xf>
    <xf numFmtId="3" fontId="14" fillId="6" borderId="20" xfId="0" applyNumberFormat="1" applyFont="1" applyFill="1" applyBorder="1" applyAlignment="1">
      <alignment wrapText="1"/>
    </xf>
    <xf numFmtId="165" fontId="14" fillId="6" borderId="20" xfId="0" applyNumberFormat="1" applyFont="1" applyFill="1" applyBorder="1" applyAlignment="1">
      <alignment wrapText="1"/>
    </xf>
    <xf numFmtId="170" fontId="14" fillId="6" borderId="20" xfId="22" applyNumberFormat="1" applyFont="1" applyFill="1" applyBorder="1" applyAlignment="1">
      <alignment wrapText="1"/>
    </xf>
    <xf numFmtId="0" fontId="14" fillId="6" borderId="20" xfId="0" applyFont="1" applyFill="1" applyBorder="1"/>
    <xf numFmtId="166" fontId="14" fillId="6" borderId="20" xfId="0" applyNumberFormat="1" applyFont="1" applyFill="1" applyBorder="1" applyAlignment="1">
      <alignment wrapText="1"/>
    </xf>
    <xf numFmtId="2" fontId="14" fillId="6" borderId="20" xfId="0" applyNumberFormat="1" applyFont="1" applyFill="1" applyBorder="1" applyAlignment="1">
      <alignment wrapText="1"/>
    </xf>
    <xf numFmtId="3" fontId="12" fillId="6" borderId="20" xfId="0" applyNumberFormat="1" applyFont="1" applyFill="1" applyBorder="1" applyAlignment="1">
      <alignment wrapText="1"/>
    </xf>
    <xf numFmtId="165" fontId="12" fillId="6" borderId="20" xfId="0" applyNumberFormat="1" applyFont="1" applyFill="1" applyBorder="1" applyAlignment="1">
      <alignment wrapText="1"/>
    </xf>
    <xf numFmtId="170" fontId="12" fillId="6" borderId="20" xfId="22" applyNumberFormat="1" applyFont="1" applyFill="1" applyBorder="1" applyAlignment="1">
      <alignment wrapText="1"/>
    </xf>
    <xf numFmtId="0" fontId="12" fillId="6" borderId="20" xfId="0" applyFont="1" applyFill="1" applyBorder="1"/>
    <xf numFmtId="165" fontId="15" fillId="6" borderId="20" xfId="0" applyNumberFormat="1" applyFont="1" applyFill="1" applyBorder="1" applyAlignment="1"/>
    <xf numFmtId="4" fontId="5" fillId="0" borderId="4" xfId="10" applyNumberFormat="1" applyFont="1" applyBorder="1" applyAlignment="1">
      <alignment horizontal="center" vertical="center"/>
    </xf>
    <xf numFmtId="4" fontId="5" fillId="0" borderId="5" xfId="10" applyNumberFormat="1" applyFont="1" applyBorder="1" applyAlignment="1">
      <alignment horizontal="center" vertical="center"/>
    </xf>
    <xf numFmtId="4" fontId="5" fillId="0" borderId="12" xfId="10" applyNumberFormat="1" applyFont="1" applyBorder="1" applyAlignment="1">
      <alignment horizontal="center" vertical="center"/>
    </xf>
    <xf numFmtId="0" fontId="7" fillId="0" borderId="3" xfId="10" applyFont="1" applyBorder="1" applyAlignment="1">
      <alignment horizontal="left" vertical="center" wrapText="1" indent="1"/>
    </xf>
    <xf numFmtId="0" fontId="7" fillId="0" borderId="0" xfId="10" applyFont="1" applyBorder="1" applyAlignment="1">
      <alignment horizontal="left" vertical="center" wrapText="1" indent="1"/>
    </xf>
    <xf numFmtId="0" fontId="33" fillId="0" borderId="0" xfId="0" applyFont="1" applyBorder="1" applyAlignment="1">
      <alignment horizontal="center"/>
    </xf>
    <xf numFmtId="0" fontId="32" fillId="0" borderId="0" xfId="0" applyFont="1" applyBorder="1" applyAlignment="1"/>
  </cellXfs>
  <cellStyles count="28">
    <cellStyle name="Comma" xfId="22" builtinId="3"/>
    <cellStyle name="Comma 2" xfId="1"/>
    <cellStyle name="Comma 2 2" xfId="2"/>
    <cellStyle name="Comma 2 2 2" xfId="16"/>
    <cellStyle name="Comma 2 3" xfId="15"/>
    <cellStyle name="Comma 2 4" xfId="12"/>
    <cellStyle name="Comma 2 5" xfId="13"/>
    <cellStyle name="Comma 3" xfId="14"/>
    <cellStyle name="Comma 5" xfId="4"/>
    <cellStyle name="Comma 7" xfId="20"/>
    <cellStyle name="Comma_Sheet1" xfId="25"/>
    <cellStyle name="Currency 2" xfId="17"/>
    <cellStyle name="Excel Built-in Normal" xfId="23"/>
    <cellStyle name="Legal 8½ x 14 in" xfId="21"/>
    <cellStyle name="Normal" xfId="0" builtinId="0"/>
    <cellStyle name="Normal 10" xfId="11"/>
    <cellStyle name="Normal 14" xfId="5"/>
    <cellStyle name="Normal 2" xfId="7"/>
    <cellStyle name="Normal 2 2" xfId="8"/>
    <cellStyle name="Normal 2 2 2" xfId="10"/>
    <cellStyle name="Normal 3" xfId="9"/>
    <cellStyle name="Normal 6 5" xfId="19"/>
    <cellStyle name="Normal_Little Berry CenterTown Houses BQ  155-05 exterrnal works" xfId="6"/>
    <cellStyle name="Normal_Sheet1" xfId="24"/>
    <cellStyle name="Percent" xfId="3" builtinId="5"/>
    <cellStyle name="tahoma 10 2" xfId="18"/>
    <cellStyle name="tahoma 15 2 2" xfId="26"/>
    <cellStyle name="tahoma 2 2" xfId="27"/>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orir\Downloads\BoQ.Revise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ies"/>
      <sheetName val="Offices"/>
      <sheetName val="Boundary wall"/>
      <sheetName val="Gate"/>
      <sheetName val="Toilets (2)"/>
      <sheetName val="Toilets"/>
      <sheetName val="Septic tank"/>
      <sheetName val="Grand summary"/>
    </sheetNames>
    <sheetDataSet>
      <sheetData sheetId="0" refreshError="1"/>
      <sheetData sheetId="1" refreshError="1">
        <row r="3">
          <cell r="B3" t="str">
            <v>GRANT No. ……………………………………….</v>
          </cell>
        </row>
        <row r="4">
          <cell r="B4" t="str">
            <v>PROPOSED ……………………………………....</v>
          </cell>
        </row>
        <row r="5">
          <cell r="B5" t="str">
            <v>…….………………………………….. DISTRICT</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83"/>
  <sheetViews>
    <sheetView tabSelected="1" view="pageBreakPreview" zoomScale="98" zoomScaleNormal="100" zoomScaleSheetLayoutView="70" workbookViewId="0">
      <selection activeCell="B17" sqref="B17"/>
    </sheetView>
  </sheetViews>
  <sheetFormatPr defaultColWidth="3.5703125" defaultRowHeight="14.25"/>
  <cols>
    <col min="1" max="1" width="11.85546875" style="43" customWidth="1"/>
    <col min="2" max="2" width="55.140625" style="219" customWidth="1"/>
    <col min="3" max="3" width="76.140625" style="4" bestFit="1" customWidth="1"/>
    <col min="4" max="4" width="14.42578125" style="6" customWidth="1"/>
    <col min="5" max="5" width="19.85546875" style="44" customWidth="1"/>
    <col min="6" max="247" width="9.140625" style="4" customWidth="1"/>
    <col min="248" max="249" width="1.28515625" style="4" customWidth="1"/>
    <col min="250" max="250" width="3.5703125" style="4"/>
    <col min="251" max="251" width="11.85546875" style="4" customWidth="1"/>
    <col min="252" max="252" width="12.42578125" style="4" customWidth="1"/>
    <col min="253" max="253" width="9" style="4" customWidth="1"/>
    <col min="254" max="254" width="7.42578125" style="4" customWidth="1"/>
    <col min="255" max="256" width="7.5703125" style="4" customWidth="1"/>
    <col min="257" max="257" width="15" style="4" customWidth="1"/>
    <col min="258" max="258" width="9.7109375" style="4" customWidth="1"/>
    <col min="259" max="259" width="14.5703125" style="4" customWidth="1"/>
    <col min="260" max="260" width="14.42578125" style="4" customWidth="1"/>
    <col min="261" max="261" width="19.85546875" style="4" customWidth="1"/>
    <col min="262" max="503" width="9.140625" style="4" customWidth="1"/>
    <col min="504" max="505" width="1.28515625" style="4" customWidth="1"/>
    <col min="506" max="506" width="3.5703125" style="4"/>
    <col min="507" max="507" width="11.85546875" style="4" customWidth="1"/>
    <col min="508" max="508" width="12.42578125" style="4" customWidth="1"/>
    <col min="509" max="509" width="9" style="4" customWidth="1"/>
    <col min="510" max="510" width="7.42578125" style="4" customWidth="1"/>
    <col min="511" max="512" width="7.5703125" style="4" customWidth="1"/>
    <col min="513" max="513" width="15" style="4" customWidth="1"/>
    <col min="514" max="514" width="9.7109375" style="4" customWidth="1"/>
    <col min="515" max="515" width="14.5703125" style="4" customWidth="1"/>
    <col min="516" max="516" width="14.42578125" style="4" customWidth="1"/>
    <col min="517" max="517" width="19.85546875" style="4" customWidth="1"/>
    <col min="518" max="759" width="9.140625" style="4" customWidth="1"/>
    <col min="760" max="761" width="1.28515625" style="4" customWidth="1"/>
    <col min="762" max="762" width="3.5703125" style="4"/>
    <col min="763" max="763" width="11.85546875" style="4" customWidth="1"/>
    <col min="764" max="764" width="12.42578125" style="4" customWidth="1"/>
    <col min="765" max="765" width="9" style="4" customWidth="1"/>
    <col min="766" max="766" width="7.42578125" style="4" customWidth="1"/>
    <col min="767" max="768" width="7.5703125" style="4" customWidth="1"/>
    <col min="769" max="769" width="15" style="4" customWidth="1"/>
    <col min="770" max="770" width="9.7109375" style="4" customWidth="1"/>
    <col min="771" max="771" width="14.5703125" style="4" customWidth="1"/>
    <col min="772" max="772" width="14.42578125" style="4" customWidth="1"/>
    <col min="773" max="773" width="19.85546875" style="4" customWidth="1"/>
    <col min="774" max="1015" width="9.140625" style="4" customWidth="1"/>
    <col min="1016" max="1017" width="1.28515625" style="4" customWidth="1"/>
    <col min="1018" max="1018" width="3.5703125" style="4"/>
    <col min="1019" max="1019" width="11.85546875" style="4" customWidth="1"/>
    <col min="1020" max="1020" width="12.42578125" style="4" customWidth="1"/>
    <col min="1021" max="1021" width="9" style="4" customWidth="1"/>
    <col min="1022" max="1022" width="7.42578125" style="4" customWidth="1"/>
    <col min="1023" max="1024" width="7.5703125" style="4" customWidth="1"/>
    <col min="1025" max="1025" width="15" style="4" customWidth="1"/>
    <col min="1026" max="1026" width="9.7109375" style="4" customWidth="1"/>
    <col min="1027" max="1027" width="14.5703125" style="4" customWidth="1"/>
    <col min="1028" max="1028" width="14.42578125" style="4" customWidth="1"/>
    <col min="1029" max="1029" width="19.85546875" style="4" customWidth="1"/>
    <col min="1030" max="1271" width="9.140625" style="4" customWidth="1"/>
    <col min="1272" max="1273" width="1.28515625" style="4" customWidth="1"/>
    <col min="1274" max="1274" width="3.5703125" style="4"/>
    <col min="1275" max="1275" width="11.85546875" style="4" customWidth="1"/>
    <col min="1276" max="1276" width="12.42578125" style="4" customWidth="1"/>
    <col min="1277" max="1277" width="9" style="4" customWidth="1"/>
    <col min="1278" max="1278" width="7.42578125" style="4" customWidth="1"/>
    <col min="1279" max="1280" width="7.5703125" style="4" customWidth="1"/>
    <col min="1281" max="1281" width="15" style="4" customWidth="1"/>
    <col min="1282" max="1282" width="9.7109375" style="4" customWidth="1"/>
    <col min="1283" max="1283" width="14.5703125" style="4" customWidth="1"/>
    <col min="1284" max="1284" width="14.42578125" style="4" customWidth="1"/>
    <col min="1285" max="1285" width="19.85546875" style="4" customWidth="1"/>
    <col min="1286" max="1527" width="9.140625" style="4" customWidth="1"/>
    <col min="1528" max="1529" width="1.28515625" style="4" customWidth="1"/>
    <col min="1530" max="1530" width="3.5703125" style="4"/>
    <col min="1531" max="1531" width="11.85546875" style="4" customWidth="1"/>
    <col min="1532" max="1532" width="12.42578125" style="4" customWidth="1"/>
    <col min="1533" max="1533" width="9" style="4" customWidth="1"/>
    <col min="1534" max="1534" width="7.42578125" style="4" customWidth="1"/>
    <col min="1535" max="1536" width="7.5703125" style="4" customWidth="1"/>
    <col min="1537" max="1537" width="15" style="4" customWidth="1"/>
    <col min="1538" max="1538" width="9.7109375" style="4" customWidth="1"/>
    <col min="1539" max="1539" width="14.5703125" style="4" customWidth="1"/>
    <col min="1540" max="1540" width="14.42578125" style="4" customWidth="1"/>
    <col min="1541" max="1541" width="19.85546875" style="4" customWidth="1"/>
    <col min="1542" max="1783" width="9.140625" style="4" customWidth="1"/>
    <col min="1784" max="1785" width="1.28515625" style="4" customWidth="1"/>
    <col min="1786" max="1786" width="3.5703125" style="4"/>
    <col min="1787" max="1787" width="11.85546875" style="4" customWidth="1"/>
    <col min="1788" max="1788" width="12.42578125" style="4" customWidth="1"/>
    <col min="1789" max="1789" width="9" style="4" customWidth="1"/>
    <col min="1790" max="1790" width="7.42578125" style="4" customWidth="1"/>
    <col min="1791" max="1792" width="7.5703125" style="4" customWidth="1"/>
    <col min="1793" max="1793" width="15" style="4" customWidth="1"/>
    <col min="1794" max="1794" width="9.7109375" style="4" customWidth="1"/>
    <col min="1795" max="1795" width="14.5703125" style="4" customWidth="1"/>
    <col min="1796" max="1796" width="14.42578125" style="4" customWidth="1"/>
    <col min="1797" max="1797" width="19.85546875" style="4" customWidth="1"/>
    <col min="1798" max="2039" width="9.140625" style="4" customWidth="1"/>
    <col min="2040" max="2041" width="1.28515625" style="4" customWidth="1"/>
    <col min="2042" max="2042" width="3.5703125" style="4"/>
    <col min="2043" max="2043" width="11.85546875" style="4" customWidth="1"/>
    <col min="2044" max="2044" width="12.42578125" style="4" customWidth="1"/>
    <col min="2045" max="2045" width="9" style="4" customWidth="1"/>
    <col min="2046" max="2046" width="7.42578125" style="4" customWidth="1"/>
    <col min="2047" max="2048" width="7.5703125" style="4" customWidth="1"/>
    <col min="2049" max="2049" width="15" style="4" customWidth="1"/>
    <col min="2050" max="2050" width="9.7109375" style="4" customWidth="1"/>
    <col min="2051" max="2051" width="14.5703125" style="4" customWidth="1"/>
    <col min="2052" max="2052" width="14.42578125" style="4" customWidth="1"/>
    <col min="2053" max="2053" width="19.85546875" style="4" customWidth="1"/>
    <col min="2054" max="2295" width="9.140625" style="4" customWidth="1"/>
    <col min="2296" max="2297" width="1.28515625" style="4" customWidth="1"/>
    <col min="2298" max="2298" width="3.5703125" style="4"/>
    <col min="2299" max="2299" width="11.85546875" style="4" customWidth="1"/>
    <col min="2300" max="2300" width="12.42578125" style="4" customWidth="1"/>
    <col min="2301" max="2301" width="9" style="4" customWidth="1"/>
    <col min="2302" max="2302" width="7.42578125" style="4" customWidth="1"/>
    <col min="2303" max="2304" width="7.5703125" style="4" customWidth="1"/>
    <col min="2305" max="2305" width="15" style="4" customWidth="1"/>
    <col min="2306" max="2306" width="9.7109375" style="4" customWidth="1"/>
    <col min="2307" max="2307" width="14.5703125" style="4" customWidth="1"/>
    <col min="2308" max="2308" width="14.42578125" style="4" customWidth="1"/>
    <col min="2309" max="2309" width="19.85546875" style="4" customWidth="1"/>
    <col min="2310" max="2551" width="9.140625" style="4" customWidth="1"/>
    <col min="2552" max="2553" width="1.28515625" style="4" customWidth="1"/>
    <col min="2554" max="2554" width="3.5703125" style="4"/>
    <col min="2555" max="2555" width="11.85546875" style="4" customWidth="1"/>
    <col min="2556" max="2556" width="12.42578125" style="4" customWidth="1"/>
    <col min="2557" max="2557" width="9" style="4" customWidth="1"/>
    <col min="2558" max="2558" width="7.42578125" style="4" customWidth="1"/>
    <col min="2559" max="2560" width="7.5703125" style="4" customWidth="1"/>
    <col min="2561" max="2561" width="15" style="4" customWidth="1"/>
    <col min="2562" max="2562" width="9.7109375" style="4" customWidth="1"/>
    <col min="2563" max="2563" width="14.5703125" style="4" customWidth="1"/>
    <col min="2564" max="2564" width="14.42578125" style="4" customWidth="1"/>
    <col min="2565" max="2565" width="19.85546875" style="4" customWidth="1"/>
    <col min="2566" max="2807" width="9.140625" style="4" customWidth="1"/>
    <col min="2808" max="2809" width="1.28515625" style="4" customWidth="1"/>
    <col min="2810" max="2810" width="3.5703125" style="4"/>
    <col min="2811" max="2811" width="11.85546875" style="4" customWidth="1"/>
    <col min="2812" max="2812" width="12.42578125" style="4" customWidth="1"/>
    <col min="2813" max="2813" width="9" style="4" customWidth="1"/>
    <col min="2814" max="2814" width="7.42578125" style="4" customWidth="1"/>
    <col min="2815" max="2816" width="7.5703125" style="4" customWidth="1"/>
    <col min="2817" max="2817" width="15" style="4" customWidth="1"/>
    <col min="2818" max="2818" width="9.7109375" style="4" customWidth="1"/>
    <col min="2819" max="2819" width="14.5703125" style="4" customWidth="1"/>
    <col min="2820" max="2820" width="14.42578125" style="4" customWidth="1"/>
    <col min="2821" max="2821" width="19.85546875" style="4" customWidth="1"/>
    <col min="2822" max="3063" width="9.140625" style="4" customWidth="1"/>
    <col min="3064" max="3065" width="1.28515625" style="4" customWidth="1"/>
    <col min="3066" max="3066" width="3.5703125" style="4"/>
    <col min="3067" max="3067" width="11.85546875" style="4" customWidth="1"/>
    <col min="3068" max="3068" width="12.42578125" style="4" customWidth="1"/>
    <col min="3069" max="3069" width="9" style="4" customWidth="1"/>
    <col min="3070" max="3070" width="7.42578125" style="4" customWidth="1"/>
    <col min="3071" max="3072" width="7.5703125" style="4" customWidth="1"/>
    <col min="3073" max="3073" width="15" style="4" customWidth="1"/>
    <col min="3074" max="3074" width="9.7109375" style="4" customWidth="1"/>
    <col min="3075" max="3075" width="14.5703125" style="4" customWidth="1"/>
    <col min="3076" max="3076" width="14.42578125" style="4" customWidth="1"/>
    <col min="3077" max="3077" width="19.85546875" style="4" customWidth="1"/>
    <col min="3078" max="3319" width="9.140625" style="4" customWidth="1"/>
    <col min="3320" max="3321" width="1.28515625" style="4" customWidth="1"/>
    <col min="3322" max="3322" width="3.5703125" style="4"/>
    <col min="3323" max="3323" width="11.85546875" style="4" customWidth="1"/>
    <col min="3324" max="3324" width="12.42578125" style="4" customWidth="1"/>
    <col min="3325" max="3325" width="9" style="4" customWidth="1"/>
    <col min="3326" max="3326" width="7.42578125" style="4" customWidth="1"/>
    <col min="3327" max="3328" width="7.5703125" style="4" customWidth="1"/>
    <col min="3329" max="3329" width="15" style="4" customWidth="1"/>
    <col min="3330" max="3330" width="9.7109375" style="4" customWidth="1"/>
    <col min="3331" max="3331" width="14.5703125" style="4" customWidth="1"/>
    <col min="3332" max="3332" width="14.42578125" style="4" customWidth="1"/>
    <col min="3333" max="3333" width="19.85546875" style="4" customWidth="1"/>
    <col min="3334" max="3575" width="9.140625" style="4" customWidth="1"/>
    <col min="3576" max="3577" width="1.28515625" style="4" customWidth="1"/>
    <col min="3578" max="3578" width="3.5703125" style="4"/>
    <col min="3579" max="3579" width="11.85546875" style="4" customWidth="1"/>
    <col min="3580" max="3580" width="12.42578125" style="4" customWidth="1"/>
    <col min="3581" max="3581" width="9" style="4" customWidth="1"/>
    <col min="3582" max="3582" width="7.42578125" style="4" customWidth="1"/>
    <col min="3583" max="3584" width="7.5703125" style="4" customWidth="1"/>
    <col min="3585" max="3585" width="15" style="4" customWidth="1"/>
    <col min="3586" max="3586" width="9.7109375" style="4" customWidth="1"/>
    <col min="3587" max="3587" width="14.5703125" style="4" customWidth="1"/>
    <col min="3588" max="3588" width="14.42578125" style="4" customWidth="1"/>
    <col min="3589" max="3589" width="19.85546875" style="4" customWidth="1"/>
    <col min="3590" max="3831" width="9.140625" style="4" customWidth="1"/>
    <col min="3832" max="3833" width="1.28515625" style="4" customWidth="1"/>
    <col min="3834" max="3834" width="3.5703125" style="4"/>
    <col min="3835" max="3835" width="11.85546875" style="4" customWidth="1"/>
    <col min="3836" max="3836" width="12.42578125" style="4" customWidth="1"/>
    <col min="3837" max="3837" width="9" style="4" customWidth="1"/>
    <col min="3838" max="3838" width="7.42578125" style="4" customWidth="1"/>
    <col min="3839" max="3840" width="7.5703125" style="4" customWidth="1"/>
    <col min="3841" max="3841" width="15" style="4" customWidth="1"/>
    <col min="3842" max="3842" width="9.7109375" style="4" customWidth="1"/>
    <col min="3843" max="3843" width="14.5703125" style="4" customWidth="1"/>
    <col min="3844" max="3844" width="14.42578125" style="4" customWidth="1"/>
    <col min="3845" max="3845" width="19.85546875" style="4" customWidth="1"/>
    <col min="3846" max="4087" width="9.140625" style="4" customWidth="1"/>
    <col min="4088" max="4089" width="1.28515625" style="4" customWidth="1"/>
    <col min="4090" max="4090" width="3.5703125" style="4"/>
    <col min="4091" max="4091" width="11.85546875" style="4" customWidth="1"/>
    <col min="4092" max="4092" width="12.42578125" style="4" customWidth="1"/>
    <col min="4093" max="4093" width="9" style="4" customWidth="1"/>
    <col min="4094" max="4094" width="7.42578125" style="4" customWidth="1"/>
    <col min="4095" max="4096" width="7.5703125" style="4" customWidth="1"/>
    <col min="4097" max="4097" width="15" style="4" customWidth="1"/>
    <col min="4098" max="4098" width="9.7109375" style="4" customWidth="1"/>
    <col min="4099" max="4099" width="14.5703125" style="4" customWidth="1"/>
    <col min="4100" max="4100" width="14.42578125" style="4" customWidth="1"/>
    <col min="4101" max="4101" width="19.85546875" style="4" customWidth="1"/>
    <col min="4102" max="4343" width="9.140625" style="4" customWidth="1"/>
    <col min="4344" max="4345" width="1.28515625" style="4" customWidth="1"/>
    <col min="4346" max="4346" width="3.5703125" style="4"/>
    <col min="4347" max="4347" width="11.85546875" style="4" customWidth="1"/>
    <col min="4348" max="4348" width="12.42578125" style="4" customWidth="1"/>
    <col min="4349" max="4349" width="9" style="4" customWidth="1"/>
    <col min="4350" max="4350" width="7.42578125" style="4" customWidth="1"/>
    <col min="4351" max="4352" width="7.5703125" style="4" customWidth="1"/>
    <col min="4353" max="4353" width="15" style="4" customWidth="1"/>
    <col min="4354" max="4354" width="9.7109375" style="4" customWidth="1"/>
    <col min="4355" max="4355" width="14.5703125" style="4" customWidth="1"/>
    <col min="4356" max="4356" width="14.42578125" style="4" customWidth="1"/>
    <col min="4357" max="4357" width="19.85546875" style="4" customWidth="1"/>
    <col min="4358" max="4599" width="9.140625" style="4" customWidth="1"/>
    <col min="4600" max="4601" width="1.28515625" style="4" customWidth="1"/>
    <col min="4602" max="4602" width="3.5703125" style="4"/>
    <col min="4603" max="4603" width="11.85546875" style="4" customWidth="1"/>
    <col min="4604" max="4604" width="12.42578125" style="4" customWidth="1"/>
    <col min="4605" max="4605" width="9" style="4" customWidth="1"/>
    <col min="4606" max="4606" width="7.42578125" style="4" customWidth="1"/>
    <col min="4607" max="4608" width="7.5703125" style="4" customWidth="1"/>
    <col min="4609" max="4609" width="15" style="4" customWidth="1"/>
    <col min="4610" max="4610" width="9.7109375" style="4" customWidth="1"/>
    <col min="4611" max="4611" width="14.5703125" style="4" customWidth="1"/>
    <col min="4612" max="4612" width="14.42578125" style="4" customWidth="1"/>
    <col min="4613" max="4613" width="19.85546875" style="4" customWidth="1"/>
    <col min="4614" max="4855" width="9.140625" style="4" customWidth="1"/>
    <col min="4856" max="4857" width="1.28515625" style="4" customWidth="1"/>
    <col min="4858" max="4858" width="3.5703125" style="4"/>
    <col min="4859" max="4859" width="11.85546875" style="4" customWidth="1"/>
    <col min="4860" max="4860" width="12.42578125" style="4" customWidth="1"/>
    <col min="4861" max="4861" width="9" style="4" customWidth="1"/>
    <col min="4862" max="4862" width="7.42578125" style="4" customWidth="1"/>
    <col min="4863" max="4864" width="7.5703125" style="4" customWidth="1"/>
    <col min="4865" max="4865" width="15" style="4" customWidth="1"/>
    <col min="4866" max="4866" width="9.7109375" style="4" customWidth="1"/>
    <col min="4867" max="4867" width="14.5703125" style="4" customWidth="1"/>
    <col min="4868" max="4868" width="14.42578125" style="4" customWidth="1"/>
    <col min="4869" max="4869" width="19.85546875" style="4" customWidth="1"/>
    <col min="4870" max="5111" width="9.140625" style="4" customWidth="1"/>
    <col min="5112" max="5113" width="1.28515625" style="4" customWidth="1"/>
    <col min="5114" max="5114" width="3.5703125" style="4"/>
    <col min="5115" max="5115" width="11.85546875" style="4" customWidth="1"/>
    <col min="5116" max="5116" width="12.42578125" style="4" customWidth="1"/>
    <col min="5117" max="5117" width="9" style="4" customWidth="1"/>
    <col min="5118" max="5118" width="7.42578125" style="4" customWidth="1"/>
    <col min="5119" max="5120" width="7.5703125" style="4" customWidth="1"/>
    <col min="5121" max="5121" width="15" style="4" customWidth="1"/>
    <col min="5122" max="5122" width="9.7109375" style="4" customWidth="1"/>
    <col min="5123" max="5123" width="14.5703125" style="4" customWidth="1"/>
    <col min="5124" max="5124" width="14.42578125" style="4" customWidth="1"/>
    <col min="5125" max="5125" width="19.85546875" style="4" customWidth="1"/>
    <col min="5126" max="5367" width="9.140625" style="4" customWidth="1"/>
    <col min="5368" max="5369" width="1.28515625" style="4" customWidth="1"/>
    <col min="5370" max="5370" width="3.5703125" style="4"/>
    <col min="5371" max="5371" width="11.85546875" style="4" customWidth="1"/>
    <col min="5372" max="5372" width="12.42578125" style="4" customWidth="1"/>
    <col min="5373" max="5373" width="9" style="4" customWidth="1"/>
    <col min="5374" max="5374" width="7.42578125" style="4" customWidth="1"/>
    <col min="5375" max="5376" width="7.5703125" style="4" customWidth="1"/>
    <col min="5377" max="5377" width="15" style="4" customWidth="1"/>
    <col min="5378" max="5378" width="9.7109375" style="4" customWidth="1"/>
    <col min="5379" max="5379" width="14.5703125" style="4" customWidth="1"/>
    <col min="5380" max="5380" width="14.42578125" style="4" customWidth="1"/>
    <col min="5381" max="5381" width="19.85546875" style="4" customWidth="1"/>
    <col min="5382" max="5623" width="9.140625" style="4" customWidth="1"/>
    <col min="5624" max="5625" width="1.28515625" style="4" customWidth="1"/>
    <col min="5626" max="5626" width="3.5703125" style="4"/>
    <col min="5627" max="5627" width="11.85546875" style="4" customWidth="1"/>
    <col min="5628" max="5628" width="12.42578125" style="4" customWidth="1"/>
    <col min="5629" max="5629" width="9" style="4" customWidth="1"/>
    <col min="5630" max="5630" width="7.42578125" style="4" customWidth="1"/>
    <col min="5631" max="5632" width="7.5703125" style="4" customWidth="1"/>
    <col min="5633" max="5633" width="15" style="4" customWidth="1"/>
    <col min="5634" max="5634" width="9.7109375" style="4" customWidth="1"/>
    <col min="5635" max="5635" width="14.5703125" style="4" customWidth="1"/>
    <col min="5636" max="5636" width="14.42578125" style="4" customWidth="1"/>
    <col min="5637" max="5637" width="19.85546875" style="4" customWidth="1"/>
    <col min="5638" max="5879" width="9.140625" style="4" customWidth="1"/>
    <col min="5880" max="5881" width="1.28515625" style="4" customWidth="1"/>
    <col min="5882" max="5882" width="3.5703125" style="4"/>
    <col min="5883" max="5883" width="11.85546875" style="4" customWidth="1"/>
    <col min="5884" max="5884" width="12.42578125" style="4" customWidth="1"/>
    <col min="5885" max="5885" width="9" style="4" customWidth="1"/>
    <col min="5886" max="5886" width="7.42578125" style="4" customWidth="1"/>
    <col min="5887" max="5888" width="7.5703125" style="4" customWidth="1"/>
    <col min="5889" max="5889" width="15" style="4" customWidth="1"/>
    <col min="5890" max="5890" width="9.7109375" style="4" customWidth="1"/>
    <col min="5891" max="5891" width="14.5703125" style="4" customWidth="1"/>
    <col min="5892" max="5892" width="14.42578125" style="4" customWidth="1"/>
    <col min="5893" max="5893" width="19.85546875" style="4" customWidth="1"/>
    <col min="5894" max="6135" width="9.140625" style="4" customWidth="1"/>
    <col min="6136" max="6137" width="1.28515625" style="4" customWidth="1"/>
    <col min="6138" max="6138" width="3.5703125" style="4"/>
    <col min="6139" max="6139" width="11.85546875" style="4" customWidth="1"/>
    <col min="6140" max="6140" width="12.42578125" style="4" customWidth="1"/>
    <col min="6141" max="6141" width="9" style="4" customWidth="1"/>
    <col min="6142" max="6142" width="7.42578125" style="4" customWidth="1"/>
    <col min="6143" max="6144" width="7.5703125" style="4" customWidth="1"/>
    <col min="6145" max="6145" width="15" style="4" customWidth="1"/>
    <col min="6146" max="6146" width="9.7109375" style="4" customWidth="1"/>
    <col min="6147" max="6147" width="14.5703125" style="4" customWidth="1"/>
    <col min="6148" max="6148" width="14.42578125" style="4" customWidth="1"/>
    <col min="6149" max="6149" width="19.85546875" style="4" customWidth="1"/>
    <col min="6150" max="6391" width="9.140625" style="4" customWidth="1"/>
    <col min="6392" max="6393" width="1.28515625" style="4" customWidth="1"/>
    <col min="6394" max="6394" width="3.5703125" style="4"/>
    <col min="6395" max="6395" width="11.85546875" style="4" customWidth="1"/>
    <col min="6396" max="6396" width="12.42578125" style="4" customWidth="1"/>
    <col min="6397" max="6397" width="9" style="4" customWidth="1"/>
    <col min="6398" max="6398" width="7.42578125" style="4" customWidth="1"/>
    <col min="6399" max="6400" width="7.5703125" style="4" customWidth="1"/>
    <col min="6401" max="6401" width="15" style="4" customWidth="1"/>
    <col min="6402" max="6402" width="9.7109375" style="4" customWidth="1"/>
    <col min="6403" max="6403" width="14.5703125" style="4" customWidth="1"/>
    <col min="6404" max="6404" width="14.42578125" style="4" customWidth="1"/>
    <col min="6405" max="6405" width="19.85546875" style="4" customWidth="1"/>
    <col min="6406" max="6647" width="9.140625" style="4" customWidth="1"/>
    <col min="6648" max="6649" width="1.28515625" style="4" customWidth="1"/>
    <col min="6650" max="6650" width="3.5703125" style="4"/>
    <col min="6651" max="6651" width="11.85546875" style="4" customWidth="1"/>
    <col min="6652" max="6652" width="12.42578125" style="4" customWidth="1"/>
    <col min="6653" max="6653" width="9" style="4" customWidth="1"/>
    <col min="6654" max="6654" width="7.42578125" style="4" customWidth="1"/>
    <col min="6655" max="6656" width="7.5703125" style="4" customWidth="1"/>
    <col min="6657" max="6657" width="15" style="4" customWidth="1"/>
    <col min="6658" max="6658" width="9.7109375" style="4" customWidth="1"/>
    <col min="6659" max="6659" width="14.5703125" style="4" customWidth="1"/>
    <col min="6660" max="6660" width="14.42578125" style="4" customWidth="1"/>
    <col min="6661" max="6661" width="19.85546875" style="4" customWidth="1"/>
    <col min="6662" max="6903" width="9.140625" style="4" customWidth="1"/>
    <col min="6904" max="6905" width="1.28515625" style="4" customWidth="1"/>
    <col min="6906" max="6906" width="3.5703125" style="4"/>
    <col min="6907" max="6907" width="11.85546875" style="4" customWidth="1"/>
    <col min="6908" max="6908" width="12.42578125" style="4" customWidth="1"/>
    <col min="6909" max="6909" width="9" style="4" customWidth="1"/>
    <col min="6910" max="6910" width="7.42578125" style="4" customWidth="1"/>
    <col min="6911" max="6912" width="7.5703125" style="4" customWidth="1"/>
    <col min="6913" max="6913" width="15" style="4" customWidth="1"/>
    <col min="6914" max="6914" width="9.7109375" style="4" customWidth="1"/>
    <col min="6915" max="6915" width="14.5703125" style="4" customWidth="1"/>
    <col min="6916" max="6916" width="14.42578125" style="4" customWidth="1"/>
    <col min="6917" max="6917" width="19.85546875" style="4" customWidth="1"/>
    <col min="6918" max="7159" width="9.140625" style="4" customWidth="1"/>
    <col min="7160" max="7161" width="1.28515625" style="4" customWidth="1"/>
    <col min="7162" max="7162" width="3.5703125" style="4"/>
    <col min="7163" max="7163" width="11.85546875" style="4" customWidth="1"/>
    <col min="7164" max="7164" width="12.42578125" style="4" customWidth="1"/>
    <col min="7165" max="7165" width="9" style="4" customWidth="1"/>
    <col min="7166" max="7166" width="7.42578125" style="4" customWidth="1"/>
    <col min="7167" max="7168" width="7.5703125" style="4" customWidth="1"/>
    <col min="7169" max="7169" width="15" style="4" customWidth="1"/>
    <col min="7170" max="7170" width="9.7109375" style="4" customWidth="1"/>
    <col min="7171" max="7171" width="14.5703125" style="4" customWidth="1"/>
    <col min="7172" max="7172" width="14.42578125" style="4" customWidth="1"/>
    <col min="7173" max="7173" width="19.85546875" style="4" customWidth="1"/>
    <col min="7174" max="7415" width="9.140625" style="4" customWidth="1"/>
    <col min="7416" max="7417" width="1.28515625" style="4" customWidth="1"/>
    <col min="7418" max="7418" width="3.5703125" style="4"/>
    <col min="7419" max="7419" width="11.85546875" style="4" customWidth="1"/>
    <col min="7420" max="7420" width="12.42578125" style="4" customWidth="1"/>
    <col min="7421" max="7421" width="9" style="4" customWidth="1"/>
    <col min="7422" max="7422" width="7.42578125" style="4" customWidth="1"/>
    <col min="7423" max="7424" width="7.5703125" style="4" customWidth="1"/>
    <col min="7425" max="7425" width="15" style="4" customWidth="1"/>
    <col min="7426" max="7426" width="9.7109375" style="4" customWidth="1"/>
    <col min="7427" max="7427" width="14.5703125" style="4" customWidth="1"/>
    <col min="7428" max="7428" width="14.42578125" style="4" customWidth="1"/>
    <col min="7429" max="7429" width="19.85546875" style="4" customWidth="1"/>
    <col min="7430" max="7671" width="9.140625" style="4" customWidth="1"/>
    <col min="7672" max="7673" width="1.28515625" style="4" customWidth="1"/>
    <col min="7674" max="7674" width="3.5703125" style="4"/>
    <col min="7675" max="7675" width="11.85546875" style="4" customWidth="1"/>
    <col min="7676" max="7676" width="12.42578125" style="4" customWidth="1"/>
    <col min="7677" max="7677" width="9" style="4" customWidth="1"/>
    <col min="7678" max="7678" width="7.42578125" style="4" customWidth="1"/>
    <col min="7679" max="7680" width="7.5703125" style="4" customWidth="1"/>
    <col min="7681" max="7681" width="15" style="4" customWidth="1"/>
    <col min="7682" max="7682" width="9.7109375" style="4" customWidth="1"/>
    <col min="7683" max="7683" width="14.5703125" style="4" customWidth="1"/>
    <col min="7684" max="7684" width="14.42578125" style="4" customWidth="1"/>
    <col min="7685" max="7685" width="19.85546875" style="4" customWidth="1"/>
    <col min="7686" max="7927" width="9.140625" style="4" customWidth="1"/>
    <col min="7928" max="7929" width="1.28515625" style="4" customWidth="1"/>
    <col min="7930" max="7930" width="3.5703125" style="4"/>
    <col min="7931" max="7931" width="11.85546875" style="4" customWidth="1"/>
    <col min="7932" max="7932" width="12.42578125" style="4" customWidth="1"/>
    <col min="7933" max="7933" width="9" style="4" customWidth="1"/>
    <col min="7934" max="7934" width="7.42578125" style="4" customWidth="1"/>
    <col min="7935" max="7936" width="7.5703125" style="4" customWidth="1"/>
    <col min="7937" max="7937" width="15" style="4" customWidth="1"/>
    <col min="7938" max="7938" width="9.7109375" style="4" customWidth="1"/>
    <col min="7939" max="7939" width="14.5703125" style="4" customWidth="1"/>
    <col min="7940" max="7940" width="14.42578125" style="4" customWidth="1"/>
    <col min="7941" max="7941" width="19.85546875" style="4" customWidth="1"/>
    <col min="7942" max="8183" width="9.140625" style="4" customWidth="1"/>
    <col min="8184" max="8185" width="1.28515625" style="4" customWidth="1"/>
    <col min="8186" max="8186" width="3.5703125" style="4"/>
    <col min="8187" max="8187" width="11.85546875" style="4" customWidth="1"/>
    <col min="8188" max="8188" width="12.42578125" style="4" customWidth="1"/>
    <col min="8189" max="8189" width="9" style="4" customWidth="1"/>
    <col min="8190" max="8190" width="7.42578125" style="4" customWidth="1"/>
    <col min="8191" max="8192" width="7.5703125" style="4" customWidth="1"/>
    <col min="8193" max="8193" width="15" style="4" customWidth="1"/>
    <col min="8194" max="8194" width="9.7109375" style="4" customWidth="1"/>
    <col min="8195" max="8195" width="14.5703125" style="4" customWidth="1"/>
    <col min="8196" max="8196" width="14.42578125" style="4" customWidth="1"/>
    <col min="8197" max="8197" width="19.85546875" style="4" customWidth="1"/>
    <col min="8198" max="8439" width="9.140625" style="4" customWidth="1"/>
    <col min="8440" max="8441" width="1.28515625" style="4" customWidth="1"/>
    <col min="8442" max="8442" width="3.5703125" style="4"/>
    <col min="8443" max="8443" width="11.85546875" style="4" customWidth="1"/>
    <col min="8444" max="8444" width="12.42578125" style="4" customWidth="1"/>
    <col min="8445" max="8445" width="9" style="4" customWidth="1"/>
    <col min="8446" max="8446" width="7.42578125" style="4" customWidth="1"/>
    <col min="8447" max="8448" width="7.5703125" style="4" customWidth="1"/>
    <col min="8449" max="8449" width="15" style="4" customWidth="1"/>
    <col min="8450" max="8450" width="9.7109375" style="4" customWidth="1"/>
    <col min="8451" max="8451" width="14.5703125" style="4" customWidth="1"/>
    <col min="8452" max="8452" width="14.42578125" style="4" customWidth="1"/>
    <col min="8453" max="8453" width="19.85546875" style="4" customWidth="1"/>
    <col min="8454" max="8695" width="9.140625" style="4" customWidth="1"/>
    <col min="8696" max="8697" width="1.28515625" style="4" customWidth="1"/>
    <col min="8698" max="8698" width="3.5703125" style="4"/>
    <col min="8699" max="8699" width="11.85546875" style="4" customWidth="1"/>
    <col min="8700" max="8700" width="12.42578125" style="4" customWidth="1"/>
    <col min="8701" max="8701" width="9" style="4" customWidth="1"/>
    <col min="8702" max="8702" width="7.42578125" style="4" customWidth="1"/>
    <col min="8703" max="8704" width="7.5703125" style="4" customWidth="1"/>
    <col min="8705" max="8705" width="15" style="4" customWidth="1"/>
    <col min="8706" max="8706" width="9.7109375" style="4" customWidth="1"/>
    <col min="8707" max="8707" width="14.5703125" style="4" customWidth="1"/>
    <col min="8708" max="8708" width="14.42578125" style="4" customWidth="1"/>
    <col min="8709" max="8709" width="19.85546875" style="4" customWidth="1"/>
    <col min="8710" max="8951" width="9.140625" style="4" customWidth="1"/>
    <col min="8952" max="8953" width="1.28515625" style="4" customWidth="1"/>
    <col min="8954" max="8954" width="3.5703125" style="4"/>
    <col min="8955" max="8955" width="11.85546875" style="4" customWidth="1"/>
    <col min="8956" max="8956" width="12.42578125" style="4" customWidth="1"/>
    <col min="8957" max="8957" width="9" style="4" customWidth="1"/>
    <col min="8958" max="8958" width="7.42578125" style="4" customWidth="1"/>
    <col min="8959" max="8960" width="7.5703125" style="4" customWidth="1"/>
    <col min="8961" max="8961" width="15" style="4" customWidth="1"/>
    <col min="8962" max="8962" width="9.7109375" style="4" customWidth="1"/>
    <col min="8963" max="8963" width="14.5703125" style="4" customWidth="1"/>
    <col min="8964" max="8964" width="14.42578125" style="4" customWidth="1"/>
    <col min="8965" max="8965" width="19.85546875" style="4" customWidth="1"/>
    <col min="8966" max="9207" width="9.140625" style="4" customWidth="1"/>
    <col min="9208" max="9209" width="1.28515625" style="4" customWidth="1"/>
    <col min="9210" max="9210" width="3.5703125" style="4"/>
    <col min="9211" max="9211" width="11.85546875" style="4" customWidth="1"/>
    <col min="9212" max="9212" width="12.42578125" style="4" customWidth="1"/>
    <col min="9213" max="9213" width="9" style="4" customWidth="1"/>
    <col min="9214" max="9214" width="7.42578125" style="4" customWidth="1"/>
    <col min="9215" max="9216" width="7.5703125" style="4" customWidth="1"/>
    <col min="9217" max="9217" width="15" style="4" customWidth="1"/>
    <col min="9218" max="9218" width="9.7109375" style="4" customWidth="1"/>
    <col min="9219" max="9219" width="14.5703125" style="4" customWidth="1"/>
    <col min="9220" max="9220" width="14.42578125" style="4" customWidth="1"/>
    <col min="9221" max="9221" width="19.85546875" style="4" customWidth="1"/>
    <col min="9222" max="9463" width="9.140625" style="4" customWidth="1"/>
    <col min="9464" max="9465" width="1.28515625" style="4" customWidth="1"/>
    <col min="9466" max="9466" width="3.5703125" style="4"/>
    <col min="9467" max="9467" width="11.85546875" style="4" customWidth="1"/>
    <col min="9468" max="9468" width="12.42578125" style="4" customWidth="1"/>
    <col min="9469" max="9469" width="9" style="4" customWidth="1"/>
    <col min="9470" max="9470" width="7.42578125" style="4" customWidth="1"/>
    <col min="9471" max="9472" width="7.5703125" style="4" customWidth="1"/>
    <col min="9473" max="9473" width="15" style="4" customWidth="1"/>
    <col min="9474" max="9474" width="9.7109375" style="4" customWidth="1"/>
    <col min="9475" max="9475" width="14.5703125" style="4" customWidth="1"/>
    <col min="9476" max="9476" width="14.42578125" style="4" customWidth="1"/>
    <col min="9477" max="9477" width="19.85546875" style="4" customWidth="1"/>
    <col min="9478" max="9719" width="9.140625" style="4" customWidth="1"/>
    <col min="9720" max="9721" width="1.28515625" style="4" customWidth="1"/>
    <col min="9722" max="9722" width="3.5703125" style="4"/>
    <col min="9723" max="9723" width="11.85546875" style="4" customWidth="1"/>
    <col min="9724" max="9724" width="12.42578125" style="4" customWidth="1"/>
    <col min="9725" max="9725" width="9" style="4" customWidth="1"/>
    <col min="9726" max="9726" width="7.42578125" style="4" customWidth="1"/>
    <col min="9727" max="9728" width="7.5703125" style="4" customWidth="1"/>
    <col min="9729" max="9729" width="15" style="4" customWidth="1"/>
    <col min="9730" max="9730" width="9.7109375" style="4" customWidth="1"/>
    <col min="9731" max="9731" width="14.5703125" style="4" customWidth="1"/>
    <col min="9732" max="9732" width="14.42578125" style="4" customWidth="1"/>
    <col min="9733" max="9733" width="19.85546875" style="4" customWidth="1"/>
    <col min="9734" max="9975" width="9.140625" style="4" customWidth="1"/>
    <col min="9976" max="9977" width="1.28515625" style="4" customWidth="1"/>
    <col min="9978" max="9978" width="3.5703125" style="4"/>
    <col min="9979" max="9979" width="11.85546875" style="4" customWidth="1"/>
    <col min="9980" max="9980" width="12.42578125" style="4" customWidth="1"/>
    <col min="9981" max="9981" width="9" style="4" customWidth="1"/>
    <col min="9982" max="9982" width="7.42578125" style="4" customWidth="1"/>
    <col min="9983" max="9984" width="7.5703125" style="4" customWidth="1"/>
    <col min="9985" max="9985" width="15" style="4" customWidth="1"/>
    <col min="9986" max="9986" width="9.7109375" style="4" customWidth="1"/>
    <col min="9987" max="9987" width="14.5703125" style="4" customWidth="1"/>
    <col min="9988" max="9988" width="14.42578125" style="4" customWidth="1"/>
    <col min="9989" max="9989" width="19.85546875" style="4" customWidth="1"/>
    <col min="9990" max="10231" width="9.140625" style="4" customWidth="1"/>
    <col min="10232" max="10233" width="1.28515625" style="4" customWidth="1"/>
    <col min="10234" max="10234" width="3.5703125" style="4"/>
    <col min="10235" max="10235" width="11.85546875" style="4" customWidth="1"/>
    <col min="10236" max="10236" width="12.42578125" style="4" customWidth="1"/>
    <col min="10237" max="10237" width="9" style="4" customWidth="1"/>
    <col min="10238" max="10238" width="7.42578125" style="4" customWidth="1"/>
    <col min="10239" max="10240" width="7.5703125" style="4" customWidth="1"/>
    <col min="10241" max="10241" width="15" style="4" customWidth="1"/>
    <col min="10242" max="10242" width="9.7109375" style="4" customWidth="1"/>
    <col min="10243" max="10243" width="14.5703125" style="4" customWidth="1"/>
    <col min="10244" max="10244" width="14.42578125" style="4" customWidth="1"/>
    <col min="10245" max="10245" width="19.85546875" style="4" customWidth="1"/>
    <col min="10246" max="10487" width="9.140625" style="4" customWidth="1"/>
    <col min="10488" max="10489" width="1.28515625" style="4" customWidth="1"/>
    <col min="10490" max="10490" width="3.5703125" style="4"/>
    <col min="10491" max="10491" width="11.85546875" style="4" customWidth="1"/>
    <col min="10492" max="10492" width="12.42578125" style="4" customWidth="1"/>
    <col min="10493" max="10493" width="9" style="4" customWidth="1"/>
    <col min="10494" max="10494" width="7.42578125" style="4" customWidth="1"/>
    <col min="10495" max="10496" width="7.5703125" style="4" customWidth="1"/>
    <col min="10497" max="10497" width="15" style="4" customWidth="1"/>
    <col min="10498" max="10498" width="9.7109375" style="4" customWidth="1"/>
    <col min="10499" max="10499" width="14.5703125" style="4" customWidth="1"/>
    <col min="10500" max="10500" width="14.42578125" style="4" customWidth="1"/>
    <col min="10501" max="10501" width="19.85546875" style="4" customWidth="1"/>
    <col min="10502" max="10743" width="9.140625" style="4" customWidth="1"/>
    <col min="10744" max="10745" width="1.28515625" style="4" customWidth="1"/>
    <col min="10746" max="10746" width="3.5703125" style="4"/>
    <col min="10747" max="10747" width="11.85546875" style="4" customWidth="1"/>
    <col min="10748" max="10748" width="12.42578125" style="4" customWidth="1"/>
    <col min="10749" max="10749" width="9" style="4" customWidth="1"/>
    <col min="10750" max="10750" width="7.42578125" style="4" customWidth="1"/>
    <col min="10751" max="10752" width="7.5703125" style="4" customWidth="1"/>
    <col min="10753" max="10753" width="15" style="4" customWidth="1"/>
    <col min="10754" max="10754" width="9.7109375" style="4" customWidth="1"/>
    <col min="10755" max="10755" width="14.5703125" style="4" customWidth="1"/>
    <col min="10756" max="10756" width="14.42578125" style="4" customWidth="1"/>
    <col min="10757" max="10757" width="19.85546875" style="4" customWidth="1"/>
    <col min="10758" max="10999" width="9.140625" style="4" customWidth="1"/>
    <col min="11000" max="11001" width="1.28515625" style="4" customWidth="1"/>
    <col min="11002" max="11002" width="3.5703125" style="4"/>
    <col min="11003" max="11003" width="11.85546875" style="4" customWidth="1"/>
    <col min="11004" max="11004" width="12.42578125" style="4" customWidth="1"/>
    <col min="11005" max="11005" width="9" style="4" customWidth="1"/>
    <col min="11006" max="11006" width="7.42578125" style="4" customWidth="1"/>
    <col min="11007" max="11008" width="7.5703125" style="4" customWidth="1"/>
    <col min="11009" max="11009" width="15" style="4" customWidth="1"/>
    <col min="11010" max="11010" width="9.7109375" style="4" customWidth="1"/>
    <col min="11011" max="11011" width="14.5703125" style="4" customWidth="1"/>
    <col min="11012" max="11012" width="14.42578125" style="4" customWidth="1"/>
    <col min="11013" max="11013" width="19.85546875" style="4" customWidth="1"/>
    <col min="11014" max="11255" width="9.140625" style="4" customWidth="1"/>
    <col min="11256" max="11257" width="1.28515625" style="4" customWidth="1"/>
    <col min="11258" max="11258" width="3.5703125" style="4"/>
    <col min="11259" max="11259" width="11.85546875" style="4" customWidth="1"/>
    <col min="11260" max="11260" width="12.42578125" style="4" customWidth="1"/>
    <col min="11261" max="11261" width="9" style="4" customWidth="1"/>
    <col min="11262" max="11262" width="7.42578125" style="4" customWidth="1"/>
    <col min="11263" max="11264" width="7.5703125" style="4" customWidth="1"/>
    <col min="11265" max="11265" width="15" style="4" customWidth="1"/>
    <col min="11266" max="11266" width="9.7109375" style="4" customWidth="1"/>
    <col min="11267" max="11267" width="14.5703125" style="4" customWidth="1"/>
    <col min="11268" max="11268" width="14.42578125" style="4" customWidth="1"/>
    <col min="11269" max="11269" width="19.85546875" style="4" customWidth="1"/>
    <col min="11270" max="11511" width="9.140625" style="4" customWidth="1"/>
    <col min="11512" max="11513" width="1.28515625" style="4" customWidth="1"/>
    <col min="11514" max="11514" width="3.5703125" style="4"/>
    <col min="11515" max="11515" width="11.85546875" style="4" customWidth="1"/>
    <col min="11516" max="11516" width="12.42578125" style="4" customWidth="1"/>
    <col min="11517" max="11517" width="9" style="4" customWidth="1"/>
    <col min="11518" max="11518" width="7.42578125" style="4" customWidth="1"/>
    <col min="11519" max="11520" width="7.5703125" style="4" customWidth="1"/>
    <col min="11521" max="11521" width="15" style="4" customWidth="1"/>
    <col min="11522" max="11522" width="9.7109375" style="4" customWidth="1"/>
    <col min="11523" max="11523" width="14.5703125" style="4" customWidth="1"/>
    <col min="11524" max="11524" width="14.42578125" style="4" customWidth="1"/>
    <col min="11525" max="11525" width="19.85546875" style="4" customWidth="1"/>
    <col min="11526" max="11767" width="9.140625" style="4" customWidth="1"/>
    <col min="11768" max="11769" width="1.28515625" style="4" customWidth="1"/>
    <col min="11770" max="11770" width="3.5703125" style="4"/>
    <col min="11771" max="11771" width="11.85546875" style="4" customWidth="1"/>
    <col min="11772" max="11772" width="12.42578125" style="4" customWidth="1"/>
    <col min="11773" max="11773" width="9" style="4" customWidth="1"/>
    <col min="11774" max="11774" width="7.42578125" style="4" customWidth="1"/>
    <col min="11775" max="11776" width="7.5703125" style="4" customWidth="1"/>
    <col min="11777" max="11777" width="15" style="4" customWidth="1"/>
    <col min="11778" max="11778" width="9.7109375" style="4" customWidth="1"/>
    <col min="11779" max="11779" width="14.5703125" style="4" customWidth="1"/>
    <col min="11780" max="11780" width="14.42578125" style="4" customWidth="1"/>
    <col min="11781" max="11781" width="19.85546875" style="4" customWidth="1"/>
    <col min="11782" max="12023" width="9.140625" style="4" customWidth="1"/>
    <col min="12024" max="12025" width="1.28515625" style="4" customWidth="1"/>
    <col min="12026" max="12026" width="3.5703125" style="4"/>
    <col min="12027" max="12027" width="11.85546875" style="4" customWidth="1"/>
    <col min="12028" max="12028" width="12.42578125" style="4" customWidth="1"/>
    <col min="12029" max="12029" width="9" style="4" customWidth="1"/>
    <col min="12030" max="12030" width="7.42578125" style="4" customWidth="1"/>
    <col min="12031" max="12032" width="7.5703125" style="4" customWidth="1"/>
    <col min="12033" max="12033" width="15" style="4" customWidth="1"/>
    <col min="12034" max="12034" width="9.7109375" style="4" customWidth="1"/>
    <col min="12035" max="12035" width="14.5703125" style="4" customWidth="1"/>
    <col min="12036" max="12036" width="14.42578125" style="4" customWidth="1"/>
    <col min="12037" max="12037" width="19.85546875" style="4" customWidth="1"/>
    <col min="12038" max="12279" width="9.140625" style="4" customWidth="1"/>
    <col min="12280" max="12281" width="1.28515625" style="4" customWidth="1"/>
    <col min="12282" max="12282" width="3.5703125" style="4"/>
    <col min="12283" max="12283" width="11.85546875" style="4" customWidth="1"/>
    <col min="12284" max="12284" width="12.42578125" style="4" customWidth="1"/>
    <col min="12285" max="12285" width="9" style="4" customWidth="1"/>
    <col min="12286" max="12286" width="7.42578125" style="4" customWidth="1"/>
    <col min="12287" max="12288" width="7.5703125" style="4" customWidth="1"/>
    <col min="12289" max="12289" width="15" style="4" customWidth="1"/>
    <col min="12290" max="12290" width="9.7109375" style="4" customWidth="1"/>
    <col min="12291" max="12291" width="14.5703125" style="4" customWidth="1"/>
    <col min="12292" max="12292" width="14.42578125" style="4" customWidth="1"/>
    <col min="12293" max="12293" width="19.85546875" style="4" customWidth="1"/>
    <col min="12294" max="12535" width="9.140625" style="4" customWidth="1"/>
    <col min="12536" max="12537" width="1.28515625" style="4" customWidth="1"/>
    <col min="12538" max="12538" width="3.5703125" style="4"/>
    <col min="12539" max="12539" width="11.85546875" style="4" customWidth="1"/>
    <col min="12540" max="12540" width="12.42578125" style="4" customWidth="1"/>
    <col min="12541" max="12541" width="9" style="4" customWidth="1"/>
    <col min="12542" max="12542" width="7.42578125" style="4" customWidth="1"/>
    <col min="12543" max="12544" width="7.5703125" style="4" customWidth="1"/>
    <col min="12545" max="12545" width="15" style="4" customWidth="1"/>
    <col min="12546" max="12546" width="9.7109375" style="4" customWidth="1"/>
    <col min="12547" max="12547" width="14.5703125" style="4" customWidth="1"/>
    <col min="12548" max="12548" width="14.42578125" style="4" customWidth="1"/>
    <col min="12549" max="12549" width="19.85546875" style="4" customWidth="1"/>
    <col min="12550" max="12791" width="9.140625" style="4" customWidth="1"/>
    <col min="12792" max="12793" width="1.28515625" style="4" customWidth="1"/>
    <col min="12794" max="12794" width="3.5703125" style="4"/>
    <col min="12795" max="12795" width="11.85546875" style="4" customWidth="1"/>
    <col min="12796" max="12796" width="12.42578125" style="4" customWidth="1"/>
    <col min="12797" max="12797" width="9" style="4" customWidth="1"/>
    <col min="12798" max="12798" width="7.42578125" style="4" customWidth="1"/>
    <col min="12799" max="12800" width="7.5703125" style="4" customWidth="1"/>
    <col min="12801" max="12801" width="15" style="4" customWidth="1"/>
    <col min="12802" max="12802" width="9.7109375" style="4" customWidth="1"/>
    <col min="12803" max="12803" width="14.5703125" style="4" customWidth="1"/>
    <col min="12804" max="12804" width="14.42578125" style="4" customWidth="1"/>
    <col min="12805" max="12805" width="19.85546875" style="4" customWidth="1"/>
    <col min="12806" max="13047" width="9.140625" style="4" customWidth="1"/>
    <col min="13048" max="13049" width="1.28515625" style="4" customWidth="1"/>
    <col min="13050" max="13050" width="3.5703125" style="4"/>
    <col min="13051" max="13051" width="11.85546875" style="4" customWidth="1"/>
    <col min="13052" max="13052" width="12.42578125" style="4" customWidth="1"/>
    <col min="13053" max="13053" width="9" style="4" customWidth="1"/>
    <col min="13054" max="13054" width="7.42578125" style="4" customWidth="1"/>
    <col min="13055" max="13056" width="7.5703125" style="4" customWidth="1"/>
    <col min="13057" max="13057" width="15" style="4" customWidth="1"/>
    <col min="13058" max="13058" width="9.7109375" style="4" customWidth="1"/>
    <col min="13059" max="13059" width="14.5703125" style="4" customWidth="1"/>
    <col min="13060" max="13060" width="14.42578125" style="4" customWidth="1"/>
    <col min="13061" max="13061" width="19.85546875" style="4" customWidth="1"/>
    <col min="13062" max="13303" width="9.140625" style="4" customWidth="1"/>
    <col min="13304" max="13305" width="1.28515625" style="4" customWidth="1"/>
    <col min="13306" max="13306" width="3.5703125" style="4"/>
    <col min="13307" max="13307" width="11.85546875" style="4" customWidth="1"/>
    <col min="13308" max="13308" width="12.42578125" style="4" customWidth="1"/>
    <col min="13309" max="13309" width="9" style="4" customWidth="1"/>
    <col min="13310" max="13310" width="7.42578125" style="4" customWidth="1"/>
    <col min="13311" max="13312" width="7.5703125" style="4" customWidth="1"/>
    <col min="13313" max="13313" width="15" style="4" customWidth="1"/>
    <col min="13314" max="13314" width="9.7109375" style="4" customWidth="1"/>
    <col min="13315" max="13315" width="14.5703125" style="4" customWidth="1"/>
    <col min="13316" max="13316" width="14.42578125" style="4" customWidth="1"/>
    <col min="13317" max="13317" width="19.85546875" style="4" customWidth="1"/>
    <col min="13318" max="13559" width="9.140625" style="4" customWidth="1"/>
    <col min="13560" max="13561" width="1.28515625" style="4" customWidth="1"/>
    <col min="13562" max="13562" width="3.5703125" style="4"/>
    <col min="13563" max="13563" width="11.85546875" style="4" customWidth="1"/>
    <col min="13564" max="13564" width="12.42578125" style="4" customWidth="1"/>
    <col min="13565" max="13565" width="9" style="4" customWidth="1"/>
    <col min="13566" max="13566" width="7.42578125" style="4" customWidth="1"/>
    <col min="13567" max="13568" width="7.5703125" style="4" customWidth="1"/>
    <col min="13569" max="13569" width="15" style="4" customWidth="1"/>
    <col min="13570" max="13570" width="9.7109375" style="4" customWidth="1"/>
    <col min="13571" max="13571" width="14.5703125" style="4" customWidth="1"/>
    <col min="13572" max="13572" width="14.42578125" style="4" customWidth="1"/>
    <col min="13573" max="13573" width="19.85546875" style="4" customWidth="1"/>
    <col min="13574" max="13815" width="9.140625" style="4" customWidth="1"/>
    <col min="13816" max="13817" width="1.28515625" style="4" customWidth="1"/>
    <col min="13818" max="13818" width="3.5703125" style="4"/>
    <col min="13819" max="13819" width="11.85546875" style="4" customWidth="1"/>
    <col min="13820" max="13820" width="12.42578125" style="4" customWidth="1"/>
    <col min="13821" max="13821" width="9" style="4" customWidth="1"/>
    <col min="13822" max="13822" width="7.42578125" style="4" customWidth="1"/>
    <col min="13823" max="13824" width="7.5703125" style="4" customWidth="1"/>
    <col min="13825" max="13825" width="15" style="4" customWidth="1"/>
    <col min="13826" max="13826" width="9.7109375" style="4" customWidth="1"/>
    <col min="13827" max="13827" width="14.5703125" style="4" customWidth="1"/>
    <col min="13828" max="13828" width="14.42578125" style="4" customWidth="1"/>
    <col min="13829" max="13829" width="19.85546875" style="4" customWidth="1"/>
    <col min="13830" max="14071" width="9.140625" style="4" customWidth="1"/>
    <col min="14072" max="14073" width="1.28515625" style="4" customWidth="1"/>
    <col min="14074" max="14074" width="3.5703125" style="4"/>
    <col min="14075" max="14075" width="11.85546875" style="4" customWidth="1"/>
    <col min="14076" max="14076" width="12.42578125" style="4" customWidth="1"/>
    <col min="14077" max="14077" width="9" style="4" customWidth="1"/>
    <col min="14078" max="14078" width="7.42578125" style="4" customWidth="1"/>
    <col min="14079" max="14080" width="7.5703125" style="4" customWidth="1"/>
    <col min="14081" max="14081" width="15" style="4" customWidth="1"/>
    <col min="14082" max="14082" width="9.7109375" style="4" customWidth="1"/>
    <col min="14083" max="14083" width="14.5703125" style="4" customWidth="1"/>
    <col min="14084" max="14084" width="14.42578125" style="4" customWidth="1"/>
    <col min="14085" max="14085" width="19.85546875" style="4" customWidth="1"/>
    <col min="14086" max="14327" width="9.140625" style="4" customWidth="1"/>
    <col min="14328" max="14329" width="1.28515625" style="4" customWidth="1"/>
    <col min="14330" max="14330" width="3.5703125" style="4"/>
    <col min="14331" max="14331" width="11.85546875" style="4" customWidth="1"/>
    <col min="14332" max="14332" width="12.42578125" style="4" customWidth="1"/>
    <col min="14333" max="14333" width="9" style="4" customWidth="1"/>
    <col min="14334" max="14334" width="7.42578125" style="4" customWidth="1"/>
    <col min="14335" max="14336" width="7.5703125" style="4" customWidth="1"/>
    <col min="14337" max="14337" width="15" style="4" customWidth="1"/>
    <col min="14338" max="14338" width="9.7109375" style="4" customWidth="1"/>
    <col min="14339" max="14339" width="14.5703125" style="4" customWidth="1"/>
    <col min="14340" max="14340" width="14.42578125" style="4" customWidth="1"/>
    <col min="14341" max="14341" width="19.85546875" style="4" customWidth="1"/>
    <col min="14342" max="14583" width="9.140625" style="4" customWidth="1"/>
    <col min="14584" max="14585" width="1.28515625" style="4" customWidth="1"/>
    <col min="14586" max="14586" width="3.5703125" style="4"/>
    <col min="14587" max="14587" width="11.85546875" style="4" customWidth="1"/>
    <col min="14588" max="14588" width="12.42578125" style="4" customWidth="1"/>
    <col min="14589" max="14589" width="9" style="4" customWidth="1"/>
    <col min="14590" max="14590" width="7.42578125" style="4" customWidth="1"/>
    <col min="14591" max="14592" width="7.5703125" style="4" customWidth="1"/>
    <col min="14593" max="14593" width="15" style="4" customWidth="1"/>
    <col min="14594" max="14594" width="9.7109375" style="4" customWidth="1"/>
    <col min="14595" max="14595" width="14.5703125" style="4" customWidth="1"/>
    <col min="14596" max="14596" width="14.42578125" style="4" customWidth="1"/>
    <col min="14597" max="14597" width="19.85546875" style="4" customWidth="1"/>
    <col min="14598" max="14839" width="9.140625" style="4" customWidth="1"/>
    <col min="14840" max="14841" width="1.28515625" style="4" customWidth="1"/>
    <col min="14842" max="14842" width="3.5703125" style="4"/>
    <col min="14843" max="14843" width="11.85546875" style="4" customWidth="1"/>
    <col min="14844" max="14844" width="12.42578125" style="4" customWidth="1"/>
    <col min="14845" max="14845" width="9" style="4" customWidth="1"/>
    <col min="14846" max="14846" width="7.42578125" style="4" customWidth="1"/>
    <col min="14847" max="14848" width="7.5703125" style="4" customWidth="1"/>
    <col min="14849" max="14849" width="15" style="4" customWidth="1"/>
    <col min="14850" max="14850" width="9.7109375" style="4" customWidth="1"/>
    <col min="14851" max="14851" width="14.5703125" style="4" customWidth="1"/>
    <col min="14852" max="14852" width="14.42578125" style="4" customWidth="1"/>
    <col min="14853" max="14853" width="19.85546875" style="4" customWidth="1"/>
    <col min="14854" max="15095" width="9.140625" style="4" customWidth="1"/>
    <col min="15096" max="15097" width="1.28515625" style="4" customWidth="1"/>
    <col min="15098" max="15098" width="3.5703125" style="4"/>
    <col min="15099" max="15099" width="11.85546875" style="4" customWidth="1"/>
    <col min="15100" max="15100" width="12.42578125" style="4" customWidth="1"/>
    <col min="15101" max="15101" width="9" style="4" customWidth="1"/>
    <col min="15102" max="15102" width="7.42578125" style="4" customWidth="1"/>
    <col min="15103" max="15104" width="7.5703125" style="4" customWidth="1"/>
    <col min="15105" max="15105" width="15" style="4" customWidth="1"/>
    <col min="15106" max="15106" width="9.7109375" style="4" customWidth="1"/>
    <col min="15107" max="15107" width="14.5703125" style="4" customWidth="1"/>
    <col min="15108" max="15108" width="14.42578125" style="4" customWidth="1"/>
    <col min="15109" max="15109" width="19.85546875" style="4" customWidth="1"/>
    <col min="15110" max="15351" width="9.140625" style="4" customWidth="1"/>
    <col min="15352" max="15353" width="1.28515625" style="4" customWidth="1"/>
    <col min="15354" max="15354" width="3.5703125" style="4"/>
    <col min="15355" max="15355" width="11.85546875" style="4" customWidth="1"/>
    <col min="15356" max="15356" width="12.42578125" style="4" customWidth="1"/>
    <col min="15357" max="15357" width="9" style="4" customWidth="1"/>
    <col min="15358" max="15358" width="7.42578125" style="4" customWidth="1"/>
    <col min="15359" max="15360" width="7.5703125" style="4" customWidth="1"/>
    <col min="15361" max="15361" width="15" style="4" customWidth="1"/>
    <col min="15362" max="15362" width="9.7109375" style="4" customWidth="1"/>
    <col min="15363" max="15363" width="14.5703125" style="4" customWidth="1"/>
    <col min="15364" max="15364" width="14.42578125" style="4" customWidth="1"/>
    <col min="15365" max="15365" width="19.85546875" style="4" customWidth="1"/>
    <col min="15366" max="15607" width="9.140625" style="4" customWidth="1"/>
    <col min="15608" max="15609" width="1.28515625" style="4" customWidth="1"/>
    <col min="15610" max="15610" width="3.5703125" style="4"/>
    <col min="15611" max="15611" width="11.85546875" style="4" customWidth="1"/>
    <col min="15612" max="15612" width="12.42578125" style="4" customWidth="1"/>
    <col min="15613" max="15613" width="9" style="4" customWidth="1"/>
    <col min="15614" max="15614" width="7.42578125" style="4" customWidth="1"/>
    <col min="15615" max="15616" width="7.5703125" style="4" customWidth="1"/>
    <col min="15617" max="15617" width="15" style="4" customWidth="1"/>
    <col min="15618" max="15618" width="9.7109375" style="4" customWidth="1"/>
    <col min="15619" max="15619" width="14.5703125" style="4" customWidth="1"/>
    <col min="15620" max="15620" width="14.42578125" style="4" customWidth="1"/>
    <col min="15621" max="15621" width="19.85546875" style="4" customWidth="1"/>
    <col min="15622" max="15863" width="9.140625" style="4" customWidth="1"/>
    <col min="15864" max="15865" width="1.28515625" style="4" customWidth="1"/>
    <col min="15866" max="15866" width="3.5703125" style="4"/>
    <col min="15867" max="15867" width="11.85546875" style="4" customWidth="1"/>
    <col min="15868" max="15868" width="12.42578125" style="4" customWidth="1"/>
    <col min="15869" max="15869" width="9" style="4" customWidth="1"/>
    <col min="15870" max="15870" width="7.42578125" style="4" customWidth="1"/>
    <col min="15871" max="15872" width="7.5703125" style="4" customWidth="1"/>
    <col min="15873" max="15873" width="15" style="4" customWidth="1"/>
    <col min="15874" max="15874" width="9.7109375" style="4" customWidth="1"/>
    <col min="15875" max="15875" width="14.5703125" style="4" customWidth="1"/>
    <col min="15876" max="15876" width="14.42578125" style="4" customWidth="1"/>
    <col min="15877" max="15877" width="19.85546875" style="4" customWidth="1"/>
    <col min="15878" max="16119" width="9.140625" style="4" customWidth="1"/>
    <col min="16120" max="16121" width="1.28515625" style="4" customWidth="1"/>
    <col min="16122" max="16122" width="3.5703125" style="4"/>
    <col min="16123" max="16123" width="11.85546875" style="4" customWidth="1"/>
    <col min="16124" max="16124" width="12.42578125" style="4" customWidth="1"/>
    <col min="16125" max="16125" width="9" style="4" customWidth="1"/>
    <col min="16126" max="16126" width="7.42578125" style="4" customWidth="1"/>
    <col min="16127" max="16128" width="7.5703125" style="4" customWidth="1"/>
    <col min="16129" max="16129" width="15" style="4" customWidth="1"/>
    <col min="16130" max="16130" width="9.7109375" style="4" customWidth="1"/>
    <col min="16131" max="16131" width="14.5703125" style="4" customWidth="1"/>
    <col min="16132" max="16132" width="14.42578125" style="4" customWidth="1"/>
    <col min="16133" max="16133" width="19.85546875" style="4" customWidth="1"/>
    <col min="16134" max="16375" width="9.140625" style="4" customWidth="1"/>
    <col min="16376" max="16377" width="1.28515625" style="4" customWidth="1"/>
    <col min="16378" max="16384" width="3.5703125" style="4"/>
  </cols>
  <sheetData>
    <row r="1" spans="1:250">
      <c r="A1" s="1"/>
      <c r="B1" s="215"/>
      <c r="C1" s="2"/>
      <c r="D1" s="2"/>
      <c r="E1" s="3"/>
    </row>
    <row r="2" spans="1:250" ht="15">
      <c r="A2" s="5"/>
      <c r="B2" s="216" t="s">
        <v>66</v>
      </c>
      <c r="C2" s="6"/>
      <c r="E2" s="7"/>
    </row>
    <row r="3" spans="1:250" customFormat="1" ht="15.75">
      <c r="A3" s="5"/>
      <c r="B3" s="216"/>
      <c r="C3" s="6"/>
      <c r="D3" s="6"/>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customFormat="1" ht="15.75">
      <c r="A4" s="5"/>
      <c r="B4" s="216" t="s">
        <v>67</v>
      </c>
      <c r="C4" s="6"/>
      <c r="D4" s="6"/>
      <c r="E4" s="7"/>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c r="A5" s="5"/>
      <c r="B5" s="217"/>
      <c r="C5" s="6"/>
      <c r="E5" s="7"/>
    </row>
    <row r="6" spans="1:250">
      <c r="A6" s="273"/>
      <c r="B6" s="218" t="s">
        <v>68</v>
      </c>
      <c r="C6" s="6"/>
      <c r="E6" s="7"/>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row>
    <row r="7" spans="1:250">
      <c r="A7" s="5"/>
      <c r="B7" s="217"/>
      <c r="C7" s="6"/>
      <c r="E7" s="7"/>
    </row>
    <row r="8" spans="1:250" ht="28.5">
      <c r="A8" s="5">
        <v>1</v>
      </c>
      <c r="B8" s="217" t="s">
        <v>69</v>
      </c>
      <c r="C8" s="6"/>
      <c r="E8" s="7"/>
    </row>
    <row r="9" spans="1:250" ht="28.5">
      <c r="A9" s="5"/>
      <c r="B9" s="217" t="s">
        <v>70</v>
      </c>
      <c r="C9" s="6"/>
      <c r="E9" s="7"/>
    </row>
    <row r="10" spans="1:250" ht="28.5">
      <c r="A10" s="5"/>
      <c r="B10" s="217" t="s">
        <v>71</v>
      </c>
      <c r="C10" s="6"/>
      <c r="E10" s="7"/>
    </row>
    <row r="11" spans="1:250" ht="28.5">
      <c r="A11" s="5"/>
      <c r="B11" s="217" t="s">
        <v>72</v>
      </c>
      <c r="C11" s="6"/>
      <c r="E11" s="7"/>
    </row>
    <row r="12" spans="1:250" ht="28.5">
      <c r="A12" s="5"/>
      <c r="B12" s="217" t="s">
        <v>73</v>
      </c>
      <c r="C12" s="6"/>
      <c r="E12" s="7"/>
    </row>
    <row r="13" spans="1:250">
      <c r="A13" s="5"/>
      <c r="B13" s="217" t="s">
        <v>74</v>
      </c>
      <c r="C13" s="6"/>
      <c r="E13" s="7"/>
    </row>
    <row r="14" spans="1:250">
      <c r="A14" s="5"/>
      <c r="B14" s="217"/>
      <c r="C14" s="6"/>
      <c r="E14" s="7"/>
    </row>
    <row r="15" spans="1:250" ht="28.5">
      <c r="A15" s="5">
        <v>2</v>
      </c>
      <c r="B15" s="217" t="s">
        <v>75</v>
      </c>
      <c r="C15" s="6"/>
      <c r="E15" s="7"/>
    </row>
    <row r="16" spans="1:250" ht="28.5">
      <c r="A16" s="5"/>
      <c r="B16" s="217" t="s">
        <v>76</v>
      </c>
      <c r="C16" s="6"/>
      <c r="E16" s="7"/>
    </row>
    <row r="17" spans="1:5">
      <c r="A17" s="5"/>
      <c r="B17" s="217" t="s">
        <v>77</v>
      </c>
      <c r="C17" s="6"/>
      <c r="E17" s="7"/>
    </row>
    <row r="18" spans="1:5">
      <c r="A18" s="5"/>
      <c r="B18" s="217"/>
      <c r="C18" s="6"/>
      <c r="E18" s="7"/>
    </row>
    <row r="19" spans="1:5" ht="28.5">
      <c r="A19" s="5">
        <v>3</v>
      </c>
      <c r="B19" s="217" t="s">
        <v>78</v>
      </c>
      <c r="C19" s="6"/>
      <c r="E19" s="7"/>
    </row>
    <row r="20" spans="1:5" ht="28.5">
      <c r="A20" s="5"/>
      <c r="B20" s="217" t="s">
        <v>79</v>
      </c>
      <c r="C20" s="6"/>
      <c r="E20" s="7"/>
    </row>
    <row r="21" spans="1:5">
      <c r="A21" s="5"/>
      <c r="B21" s="217" t="s">
        <v>80</v>
      </c>
      <c r="C21" s="6"/>
      <c r="E21" s="7"/>
    </row>
    <row r="22" spans="1:5">
      <c r="A22" s="5"/>
      <c r="B22" s="217"/>
      <c r="C22" s="6"/>
      <c r="E22" s="7"/>
    </row>
    <row r="23" spans="1:5" ht="28.5">
      <c r="A23" s="5">
        <v>4</v>
      </c>
      <c r="B23" s="217" t="s">
        <v>81</v>
      </c>
      <c r="C23" s="6"/>
      <c r="E23" s="7"/>
    </row>
    <row r="24" spans="1:5" ht="28.5">
      <c r="A24" s="5"/>
      <c r="B24" s="217" t="s">
        <v>82</v>
      </c>
      <c r="C24" s="6"/>
      <c r="E24" s="7"/>
    </row>
    <row r="25" spans="1:5">
      <c r="A25" s="5"/>
      <c r="B25" s="217" t="s">
        <v>83</v>
      </c>
      <c r="C25" s="6"/>
      <c r="E25" s="7"/>
    </row>
    <row r="26" spans="1:5">
      <c r="A26" s="5"/>
      <c r="B26" s="217"/>
      <c r="C26" s="6"/>
      <c r="E26" s="7"/>
    </row>
    <row r="27" spans="1:5" ht="28.5">
      <c r="A27" s="5">
        <v>5</v>
      </c>
      <c r="B27" s="217" t="s">
        <v>84</v>
      </c>
      <c r="C27" s="6"/>
      <c r="E27" s="7"/>
    </row>
    <row r="28" spans="1:5" ht="28.5">
      <c r="A28" s="5"/>
      <c r="B28" s="217" t="s">
        <v>85</v>
      </c>
      <c r="C28" s="6"/>
      <c r="E28" s="7"/>
    </row>
    <row r="29" spans="1:5">
      <c r="A29" s="5"/>
      <c r="B29" s="217" t="s">
        <v>86</v>
      </c>
      <c r="C29" s="6"/>
      <c r="E29" s="7"/>
    </row>
    <row r="30" spans="1:5">
      <c r="A30" s="5"/>
      <c r="B30" s="217"/>
      <c r="C30" s="6"/>
      <c r="E30" s="7"/>
    </row>
    <row r="31" spans="1:5" ht="28.5">
      <c r="A31" s="5">
        <v>6</v>
      </c>
      <c r="B31" s="217" t="s">
        <v>87</v>
      </c>
      <c r="C31" s="6"/>
      <c r="E31" s="7"/>
    </row>
    <row r="32" spans="1:5" ht="28.5">
      <c r="A32" s="5"/>
      <c r="B32" s="217" t="s">
        <v>88</v>
      </c>
      <c r="C32" s="6"/>
      <c r="E32" s="7"/>
    </row>
    <row r="33" spans="1:5" ht="28.5">
      <c r="A33" s="5"/>
      <c r="B33" s="217" t="s">
        <v>89</v>
      </c>
      <c r="C33" s="6"/>
      <c r="E33" s="7"/>
    </row>
    <row r="34" spans="1:5">
      <c r="A34" s="5"/>
      <c r="B34" s="217"/>
      <c r="C34" s="6"/>
      <c r="E34" s="7"/>
    </row>
    <row r="35" spans="1:5" ht="28.5">
      <c r="A35" s="5">
        <v>7</v>
      </c>
      <c r="B35" s="217" t="s">
        <v>90</v>
      </c>
      <c r="C35" s="6"/>
      <c r="E35" s="7"/>
    </row>
    <row r="36" spans="1:5">
      <c r="A36" s="5"/>
      <c r="B36" s="217"/>
      <c r="C36" s="6"/>
      <c r="E36" s="7"/>
    </row>
    <row r="37" spans="1:5" ht="28.5">
      <c r="A37" s="5">
        <v>8</v>
      </c>
      <c r="B37" s="217" t="s">
        <v>91</v>
      </c>
      <c r="C37" s="6"/>
      <c r="E37" s="7"/>
    </row>
    <row r="38" spans="1:5" ht="28.5">
      <c r="A38" s="5"/>
      <c r="B38" s="217" t="s">
        <v>92</v>
      </c>
      <c r="C38" s="6"/>
      <c r="E38" s="7"/>
    </row>
    <row r="39" spans="1:5">
      <c r="A39" s="5"/>
      <c r="B39" s="217"/>
      <c r="C39" s="6"/>
      <c r="E39" s="7"/>
    </row>
    <row r="40" spans="1:5" ht="28.5">
      <c r="A40" s="5">
        <v>9</v>
      </c>
      <c r="B40" s="217" t="s">
        <v>93</v>
      </c>
      <c r="C40" s="6"/>
      <c r="E40" s="7"/>
    </row>
    <row r="41" spans="1:5" ht="28.5">
      <c r="A41" s="5"/>
      <c r="B41" s="217" t="s">
        <v>94</v>
      </c>
      <c r="C41" s="6"/>
      <c r="E41" s="7"/>
    </row>
    <row r="42" spans="1:5">
      <c r="A42" s="5"/>
      <c r="B42" s="217" t="s">
        <v>95</v>
      </c>
      <c r="C42" s="6"/>
      <c r="E42" s="7"/>
    </row>
    <row r="43" spans="1:5">
      <c r="A43" s="5"/>
      <c r="B43" s="217"/>
      <c r="C43" s="6"/>
      <c r="E43" s="7"/>
    </row>
    <row r="44" spans="1:5" ht="28.5">
      <c r="A44" s="5">
        <v>10</v>
      </c>
      <c r="B44" s="217" t="s">
        <v>96</v>
      </c>
      <c r="C44" s="6"/>
      <c r="E44" s="7"/>
    </row>
    <row r="45" spans="1:5">
      <c r="A45" s="5"/>
      <c r="B45" s="217"/>
      <c r="C45" s="6"/>
      <c r="E45" s="7"/>
    </row>
    <row r="46" spans="1:5">
      <c r="A46" s="5">
        <v>11</v>
      </c>
      <c r="B46" s="217" t="s">
        <v>97</v>
      </c>
      <c r="C46" s="6"/>
      <c r="E46" s="7"/>
    </row>
    <row r="47" spans="1:5">
      <c r="A47" s="5"/>
      <c r="B47" s="217"/>
      <c r="C47" s="6"/>
      <c r="E47" s="7"/>
    </row>
    <row r="48" spans="1:5">
      <c r="A48" s="1"/>
      <c r="B48" s="215"/>
      <c r="C48" s="2"/>
      <c r="D48" s="2"/>
      <c r="E48" s="3"/>
    </row>
    <row r="49" spans="1:5">
      <c r="A49" s="5"/>
      <c r="B49" s="218" t="s">
        <v>98</v>
      </c>
      <c r="C49" s="9"/>
      <c r="E49" s="7"/>
    </row>
    <row r="50" spans="1:5">
      <c r="A50" s="5"/>
      <c r="B50" s="218"/>
      <c r="C50" s="9"/>
      <c r="E50" s="7"/>
    </row>
    <row r="51" spans="1:5">
      <c r="A51" s="5"/>
      <c r="B51" s="218" t="s">
        <v>99</v>
      </c>
      <c r="C51" s="9" t="s">
        <v>100</v>
      </c>
      <c r="E51" s="7"/>
    </row>
    <row r="52" spans="1:5">
      <c r="A52" s="5"/>
      <c r="B52" s="218"/>
      <c r="C52" s="9"/>
      <c r="E52" s="7"/>
    </row>
    <row r="53" spans="1:5">
      <c r="A53" s="5"/>
      <c r="B53" s="218" t="s">
        <v>101</v>
      </c>
      <c r="C53" s="9" t="s">
        <v>836</v>
      </c>
      <c r="E53" s="7"/>
    </row>
    <row r="54" spans="1:5">
      <c r="A54" s="5"/>
      <c r="B54" s="217"/>
      <c r="C54" s="9"/>
      <c r="E54" s="7"/>
    </row>
    <row r="55" spans="1:5">
      <c r="A55" s="5"/>
      <c r="B55" s="218" t="s">
        <v>102</v>
      </c>
      <c r="C55" s="9" t="s">
        <v>837</v>
      </c>
      <c r="E55" s="7"/>
    </row>
    <row r="56" spans="1:5">
      <c r="A56" s="5"/>
      <c r="E56" s="7"/>
    </row>
    <row r="57" spans="1:5">
      <c r="A57" s="5"/>
      <c r="B57" s="218" t="s">
        <v>103</v>
      </c>
      <c r="C57" s="9" t="s">
        <v>838</v>
      </c>
      <c r="E57" s="7"/>
    </row>
    <row r="58" spans="1:5">
      <c r="A58" s="5"/>
      <c r="E58" s="7"/>
    </row>
    <row r="59" spans="1:5">
      <c r="A59" s="5"/>
      <c r="B59" s="218" t="s">
        <v>490</v>
      </c>
      <c r="C59" s="9" t="s">
        <v>839</v>
      </c>
      <c r="E59" s="7"/>
    </row>
    <row r="60" spans="1:5">
      <c r="A60" s="5"/>
      <c r="B60" s="218"/>
      <c r="C60" s="9"/>
      <c r="E60" s="7"/>
    </row>
    <row r="61" spans="1:5">
      <c r="A61" s="5"/>
      <c r="B61" s="218" t="s">
        <v>491</v>
      </c>
      <c r="C61" s="4" t="s">
        <v>841</v>
      </c>
      <c r="E61" s="7"/>
    </row>
    <row r="62" spans="1:5">
      <c r="A62" s="5"/>
      <c r="B62" s="218"/>
      <c r="C62" s="9"/>
      <c r="E62" s="7"/>
    </row>
    <row r="63" spans="1:5">
      <c r="A63" s="5"/>
      <c r="B63" s="218" t="s">
        <v>492</v>
      </c>
      <c r="C63" s="4" t="s">
        <v>842</v>
      </c>
      <c r="E63" s="7"/>
    </row>
    <row r="64" spans="1:5">
      <c r="A64" s="5"/>
      <c r="B64" s="218"/>
      <c r="C64" s="9"/>
      <c r="E64" s="7"/>
    </row>
    <row r="65" spans="1:250">
      <c r="A65" s="5"/>
      <c r="B65" s="218" t="s">
        <v>843</v>
      </c>
      <c r="C65" s="4" t="s">
        <v>844</v>
      </c>
      <c r="E65" s="7"/>
    </row>
    <row r="66" spans="1:250">
      <c r="A66" s="5"/>
      <c r="B66" s="218"/>
      <c r="E66" s="7"/>
    </row>
    <row r="67" spans="1:250">
      <c r="A67" s="5"/>
      <c r="B67" s="218" t="s">
        <v>845</v>
      </c>
      <c r="C67" s="4" t="s">
        <v>846</v>
      </c>
      <c r="E67" s="7"/>
    </row>
    <row r="68" spans="1:250">
      <c r="A68" s="5"/>
      <c r="B68" s="218"/>
      <c r="C68" s="9"/>
      <c r="E68" s="7"/>
    </row>
    <row r="69" spans="1:250">
      <c r="A69" s="5"/>
      <c r="B69" s="218" t="s">
        <v>847</v>
      </c>
      <c r="C69" s="9" t="s">
        <v>797</v>
      </c>
      <c r="E69" s="7"/>
    </row>
    <row r="70" spans="1:250">
      <c r="A70" s="5"/>
      <c r="B70" s="218"/>
      <c r="C70" s="9"/>
      <c r="E70" s="7"/>
    </row>
    <row r="71" spans="1:250">
      <c r="A71" s="5"/>
      <c r="B71" s="218" t="s">
        <v>848</v>
      </c>
      <c r="C71" s="4" t="s">
        <v>849</v>
      </c>
      <c r="E71" s="7"/>
    </row>
    <row r="72" spans="1:250">
      <c r="A72" s="5"/>
      <c r="B72" s="218"/>
      <c r="C72" s="9"/>
      <c r="E72" s="7"/>
    </row>
    <row r="73" spans="1:250">
      <c r="A73" s="5"/>
      <c r="B73" s="218" t="s">
        <v>850</v>
      </c>
      <c r="C73" s="9" t="s">
        <v>1035</v>
      </c>
      <c r="E73" s="7"/>
    </row>
    <row r="74" spans="1:250">
      <c r="A74" s="5"/>
      <c r="B74" s="218"/>
      <c r="C74" s="9"/>
      <c r="E74" s="7"/>
    </row>
    <row r="75" spans="1:250">
      <c r="A75" s="5"/>
      <c r="B75" s="218" t="s">
        <v>850</v>
      </c>
      <c r="C75" s="9" t="s">
        <v>851</v>
      </c>
      <c r="E75" s="7"/>
    </row>
    <row r="76" spans="1:250" ht="26.45" customHeight="1">
      <c r="A76" s="11" t="s">
        <v>0</v>
      </c>
      <c r="B76" s="789" t="s">
        <v>1</v>
      </c>
      <c r="C76" s="790"/>
      <c r="D76" s="791"/>
      <c r="E76" s="12"/>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row>
    <row r="77" spans="1:250">
      <c r="A77" s="14"/>
      <c r="B77" s="220"/>
      <c r="C77" s="6"/>
      <c r="E77" s="15"/>
    </row>
    <row r="78" spans="1:250">
      <c r="A78" s="14"/>
      <c r="B78" s="220"/>
      <c r="C78" s="6"/>
      <c r="E78" s="15"/>
    </row>
    <row r="79" spans="1:250">
      <c r="A79" s="14"/>
      <c r="B79" s="221" t="s">
        <v>105</v>
      </c>
      <c r="C79" s="6"/>
      <c r="E79" s="15"/>
    </row>
    <row r="80" spans="1:250">
      <c r="A80" s="14"/>
      <c r="B80" s="221"/>
      <c r="C80" s="6"/>
      <c r="E80" s="15"/>
    </row>
    <row r="81" spans="1:5">
      <c r="A81" s="14"/>
      <c r="B81" s="221" t="s">
        <v>100</v>
      </c>
      <c r="C81" s="6"/>
      <c r="E81" s="15"/>
    </row>
    <row r="82" spans="1:5">
      <c r="A82" s="14"/>
      <c r="B82" s="221"/>
      <c r="C82" s="6"/>
      <c r="E82" s="15"/>
    </row>
    <row r="83" spans="1:5">
      <c r="A83" s="14"/>
      <c r="B83" s="221" t="s">
        <v>106</v>
      </c>
      <c r="C83" s="6"/>
      <c r="E83" s="15"/>
    </row>
    <row r="84" spans="1:5">
      <c r="A84" s="14"/>
      <c r="B84" s="221"/>
      <c r="C84" s="6"/>
      <c r="E84" s="15"/>
    </row>
    <row r="85" spans="1:5">
      <c r="A85" s="14">
        <v>1.1000000000000001</v>
      </c>
      <c r="B85" s="221" t="s">
        <v>107</v>
      </c>
      <c r="C85" s="6"/>
      <c r="E85" s="15"/>
    </row>
    <row r="86" spans="1:5">
      <c r="A86" s="14"/>
      <c r="B86" s="220"/>
      <c r="C86" s="6"/>
      <c r="E86" s="15"/>
    </row>
    <row r="87" spans="1:5">
      <c r="A87" s="14"/>
      <c r="B87" s="220" t="s">
        <v>108</v>
      </c>
      <c r="C87" s="16" t="s">
        <v>109</v>
      </c>
      <c r="E87" s="15"/>
    </row>
    <row r="88" spans="1:5">
      <c r="A88" s="14"/>
      <c r="B88" s="220"/>
      <c r="C88" s="6"/>
      <c r="E88" s="15"/>
    </row>
    <row r="89" spans="1:5">
      <c r="A89" s="14"/>
      <c r="B89" s="222"/>
      <c r="C89" s="6"/>
      <c r="E89" s="15"/>
    </row>
    <row r="90" spans="1:5">
      <c r="A90" s="14"/>
      <c r="B90" s="222"/>
      <c r="C90" s="6"/>
      <c r="E90" s="15"/>
    </row>
    <row r="91" spans="1:5" ht="28.5">
      <c r="A91" s="14"/>
      <c r="B91" s="222" t="s">
        <v>110</v>
      </c>
      <c r="C91" s="6"/>
      <c r="E91" s="15"/>
    </row>
    <row r="92" spans="1:5" ht="28.5">
      <c r="A92" s="14"/>
      <c r="B92" s="222" t="s">
        <v>111</v>
      </c>
      <c r="C92" s="6"/>
      <c r="E92" s="15"/>
    </row>
    <row r="93" spans="1:5">
      <c r="A93" s="14"/>
      <c r="B93" s="223" t="s">
        <v>112</v>
      </c>
      <c r="C93" s="6"/>
      <c r="E93" s="15"/>
    </row>
    <row r="94" spans="1:5">
      <c r="A94" s="14"/>
      <c r="B94" s="223"/>
      <c r="C94" s="6"/>
      <c r="E94" s="15"/>
    </row>
    <row r="95" spans="1:5">
      <c r="A95" s="14">
        <v>1.2</v>
      </c>
      <c r="B95" s="224" t="s">
        <v>113</v>
      </c>
      <c r="C95" s="6"/>
      <c r="E95" s="15"/>
    </row>
    <row r="96" spans="1:5">
      <c r="A96" s="14"/>
      <c r="B96" s="222"/>
      <c r="C96" s="6"/>
      <c r="E96" s="15"/>
    </row>
    <row r="97" spans="1:5" ht="28.5">
      <c r="A97" s="14"/>
      <c r="B97" s="222" t="s">
        <v>634</v>
      </c>
      <c r="C97" s="6"/>
      <c r="E97" s="15"/>
    </row>
    <row r="98" spans="1:5">
      <c r="A98" s="14"/>
      <c r="B98" s="222"/>
      <c r="C98" s="6"/>
      <c r="E98" s="15"/>
    </row>
    <row r="99" spans="1:5" ht="28.5">
      <c r="A99" s="14"/>
      <c r="B99" s="222" t="s">
        <v>114</v>
      </c>
      <c r="C99" s="6"/>
      <c r="E99" s="15"/>
    </row>
    <row r="100" spans="1:5">
      <c r="A100" s="14"/>
      <c r="B100" s="222" t="s">
        <v>115</v>
      </c>
      <c r="C100" s="6"/>
      <c r="E100" s="15"/>
    </row>
    <row r="101" spans="1:5">
      <c r="A101" s="14"/>
      <c r="B101" s="222"/>
      <c r="C101" s="6"/>
      <c r="E101" s="15"/>
    </row>
    <row r="102" spans="1:5" ht="28.5">
      <c r="A102" s="14"/>
      <c r="B102" s="222" t="s">
        <v>116</v>
      </c>
      <c r="C102" s="6"/>
      <c r="E102" s="15"/>
    </row>
    <row r="103" spans="1:5">
      <c r="A103" s="14"/>
      <c r="B103" s="222" t="s">
        <v>117</v>
      </c>
      <c r="C103" s="6"/>
      <c r="E103" s="15"/>
    </row>
    <row r="104" spans="1:5">
      <c r="A104" s="14" t="s">
        <v>36</v>
      </c>
      <c r="B104" s="222"/>
      <c r="C104" s="6"/>
      <c r="E104" s="15"/>
    </row>
    <row r="105" spans="1:5" ht="28.5">
      <c r="A105" s="14" t="s">
        <v>36</v>
      </c>
      <c r="B105" s="222" t="s">
        <v>118</v>
      </c>
      <c r="C105" s="6"/>
      <c r="E105" s="15"/>
    </row>
    <row r="106" spans="1:5" ht="28.5">
      <c r="A106" s="14"/>
      <c r="B106" s="222" t="s">
        <v>119</v>
      </c>
      <c r="C106" s="6"/>
      <c r="E106" s="15"/>
    </row>
    <row r="107" spans="1:5" ht="28.5">
      <c r="A107" s="14"/>
      <c r="B107" s="222" t="s">
        <v>120</v>
      </c>
      <c r="C107" s="6"/>
      <c r="E107" s="15"/>
    </row>
    <row r="108" spans="1:5">
      <c r="A108" s="14"/>
      <c r="B108" s="222" t="s">
        <v>121</v>
      </c>
      <c r="C108" s="6"/>
      <c r="E108" s="15"/>
    </row>
    <row r="109" spans="1:5">
      <c r="A109" s="14"/>
      <c r="B109" s="222"/>
      <c r="C109" s="6"/>
      <c r="E109" s="15"/>
    </row>
    <row r="110" spans="1:5" ht="28.5">
      <c r="A110" s="14"/>
      <c r="B110" s="222" t="s">
        <v>122</v>
      </c>
      <c r="C110" s="6"/>
      <c r="E110" s="15"/>
    </row>
    <row r="111" spans="1:5" ht="28.5">
      <c r="A111" s="14"/>
      <c r="B111" s="222" t="s">
        <v>123</v>
      </c>
      <c r="C111" s="6"/>
      <c r="E111" s="15"/>
    </row>
    <row r="112" spans="1:5">
      <c r="A112" s="14"/>
      <c r="B112" s="222"/>
      <c r="C112" s="6"/>
      <c r="E112" s="15"/>
    </row>
    <row r="113" spans="1:5" ht="28.5">
      <c r="A113" s="14"/>
      <c r="B113" s="222" t="s">
        <v>124</v>
      </c>
      <c r="C113" s="6"/>
      <c r="E113" s="15"/>
    </row>
    <row r="114" spans="1:5" ht="28.5">
      <c r="A114" s="14"/>
      <c r="B114" s="222" t="s">
        <v>125</v>
      </c>
      <c r="C114" s="6"/>
      <c r="E114" s="15"/>
    </row>
    <row r="115" spans="1:5" ht="28.5">
      <c r="A115" s="14"/>
      <c r="B115" s="222" t="s">
        <v>126</v>
      </c>
      <c r="C115" s="6"/>
      <c r="E115" s="15"/>
    </row>
    <row r="116" spans="1:5">
      <c r="A116" s="14"/>
      <c r="B116" s="222" t="s">
        <v>127</v>
      </c>
      <c r="C116" s="6"/>
      <c r="E116" s="15"/>
    </row>
    <row r="117" spans="1:5">
      <c r="A117" s="14"/>
      <c r="B117" s="222"/>
      <c r="C117" s="6"/>
      <c r="E117" s="15"/>
    </row>
    <row r="118" spans="1:5">
      <c r="A118" s="14"/>
      <c r="B118" s="222"/>
      <c r="C118" s="6"/>
      <c r="E118" s="17"/>
    </row>
    <row r="119" spans="1:5">
      <c r="A119" s="14"/>
      <c r="B119" s="222"/>
      <c r="C119" s="18"/>
      <c r="D119" s="18"/>
      <c r="E119" s="15"/>
    </row>
    <row r="120" spans="1:5">
      <c r="A120" s="14"/>
      <c r="B120" s="222"/>
      <c r="C120" s="18" t="s">
        <v>128</v>
      </c>
      <c r="D120" s="19" t="s">
        <v>53</v>
      </c>
      <c r="E120" s="20"/>
    </row>
    <row r="121" spans="1:5">
      <c r="A121" s="14"/>
      <c r="B121" s="222"/>
      <c r="C121" s="18"/>
      <c r="D121" s="21"/>
      <c r="E121" s="17"/>
    </row>
    <row r="122" spans="1:5">
      <c r="A122" s="14"/>
      <c r="B122" s="222"/>
      <c r="C122" s="6"/>
      <c r="E122" s="15"/>
    </row>
    <row r="123" spans="1:5">
      <c r="A123" s="5"/>
      <c r="B123" s="222"/>
      <c r="C123" s="6"/>
      <c r="E123" s="15"/>
    </row>
    <row r="124" spans="1:5">
      <c r="A124" s="14"/>
      <c r="B124" s="223"/>
      <c r="C124" s="6"/>
      <c r="E124" s="15"/>
    </row>
    <row r="125" spans="1:5">
      <c r="A125" s="14">
        <v>1.3</v>
      </c>
      <c r="B125" s="224" t="s">
        <v>129</v>
      </c>
      <c r="C125" s="6"/>
      <c r="E125" s="15"/>
    </row>
    <row r="126" spans="1:5">
      <c r="A126" s="14"/>
      <c r="B126" s="221"/>
      <c r="C126" s="6"/>
      <c r="E126" s="15"/>
    </row>
    <row r="127" spans="1:5">
      <c r="A127" s="14" t="s">
        <v>1036</v>
      </c>
      <c r="B127" s="221" t="s">
        <v>130</v>
      </c>
      <c r="C127" s="6"/>
      <c r="E127" s="15"/>
    </row>
    <row r="128" spans="1:5">
      <c r="A128" s="14"/>
      <c r="B128" s="220"/>
      <c r="C128" s="6"/>
      <c r="E128" s="15"/>
    </row>
    <row r="129" spans="1:5" ht="28.5">
      <c r="A129" s="14"/>
      <c r="B129" s="220" t="s">
        <v>131</v>
      </c>
      <c r="C129" s="6"/>
      <c r="E129" s="15"/>
    </row>
    <row r="130" spans="1:5" ht="28.5">
      <c r="A130" s="14"/>
      <c r="B130" s="220" t="s">
        <v>132</v>
      </c>
      <c r="C130" s="6"/>
      <c r="E130" s="15"/>
    </row>
    <row r="131" spans="1:5" ht="28.5">
      <c r="A131" s="14"/>
      <c r="B131" s="220" t="s">
        <v>133</v>
      </c>
      <c r="C131" s="6"/>
      <c r="E131" s="15"/>
    </row>
    <row r="132" spans="1:5" ht="28.5">
      <c r="A132" s="14"/>
      <c r="B132" s="220" t="s">
        <v>134</v>
      </c>
      <c r="C132" s="6"/>
      <c r="E132" s="15"/>
    </row>
    <row r="133" spans="1:5">
      <c r="A133" s="14"/>
      <c r="B133" s="220" t="s">
        <v>135</v>
      </c>
      <c r="C133" s="6"/>
      <c r="E133" s="15"/>
    </row>
    <row r="134" spans="1:5">
      <c r="A134" s="14"/>
      <c r="B134" s="220"/>
      <c r="C134" s="6"/>
      <c r="E134" s="15"/>
    </row>
    <row r="135" spans="1:5">
      <c r="A135" s="14" t="s">
        <v>1037</v>
      </c>
      <c r="B135" s="221" t="s">
        <v>136</v>
      </c>
      <c r="C135" s="6"/>
      <c r="E135" s="15"/>
    </row>
    <row r="136" spans="1:5">
      <c r="A136" s="14"/>
      <c r="B136" s="220"/>
      <c r="C136" s="6"/>
      <c r="E136" s="15"/>
    </row>
    <row r="137" spans="1:5" ht="28.5">
      <c r="A137" s="14"/>
      <c r="B137" s="220" t="s">
        <v>137</v>
      </c>
      <c r="C137" s="6"/>
      <c r="E137" s="15"/>
    </row>
    <row r="138" spans="1:5">
      <c r="A138" s="14"/>
      <c r="B138" s="220" t="s">
        <v>138</v>
      </c>
      <c r="C138" s="6"/>
      <c r="E138" s="15"/>
    </row>
    <row r="139" spans="1:5">
      <c r="A139" s="14"/>
      <c r="B139" s="220"/>
      <c r="C139" s="6"/>
      <c r="E139" s="15"/>
    </row>
    <row r="140" spans="1:5">
      <c r="A140" s="14" t="s">
        <v>1038</v>
      </c>
      <c r="B140" s="221" t="s">
        <v>139</v>
      </c>
      <c r="C140" s="6"/>
      <c r="E140" s="15"/>
    </row>
    <row r="141" spans="1:5">
      <c r="A141" s="14"/>
      <c r="B141" s="220"/>
      <c r="C141" s="6"/>
      <c r="E141" s="15"/>
    </row>
    <row r="142" spans="1:5" ht="28.5">
      <c r="A142" s="14"/>
      <c r="B142" s="220" t="s">
        <v>140</v>
      </c>
      <c r="C142" s="6"/>
      <c r="E142" s="15"/>
    </row>
    <row r="143" spans="1:5">
      <c r="A143" s="14"/>
      <c r="B143" s="220"/>
      <c r="C143" s="6"/>
      <c r="E143" s="15"/>
    </row>
    <row r="144" spans="1:5">
      <c r="A144" s="14"/>
      <c r="B144" s="220" t="s">
        <v>141</v>
      </c>
      <c r="C144" s="6" t="s">
        <v>142</v>
      </c>
      <c r="E144" s="15"/>
    </row>
    <row r="145" spans="1:5">
      <c r="A145" s="14"/>
      <c r="B145" s="220"/>
      <c r="C145" s="6"/>
      <c r="E145" s="15"/>
    </row>
    <row r="146" spans="1:5">
      <c r="A146" s="14" t="s">
        <v>143</v>
      </c>
      <c r="B146" s="220" t="s">
        <v>144</v>
      </c>
      <c r="C146" s="6" t="s">
        <v>145</v>
      </c>
      <c r="E146" s="15"/>
    </row>
    <row r="147" spans="1:5">
      <c r="A147" s="14"/>
      <c r="B147" s="220"/>
      <c r="C147" s="6"/>
      <c r="E147" s="15"/>
    </row>
    <row r="148" spans="1:5">
      <c r="A148" s="14" t="s">
        <v>143</v>
      </c>
      <c r="B148" s="220" t="s">
        <v>146</v>
      </c>
      <c r="C148" s="6" t="s">
        <v>147</v>
      </c>
      <c r="E148" s="15"/>
    </row>
    <row r="149" spans="1:5">
      <c r="A149" s="14"/>
      <c r="B149" s="220"/>
      <c r="C149" s="6" t="s">
        <v>148</v>
      </c>
      <c r="E149" s="15"/>
    </row>
    <row r="150" spans="1:5">
      <c r="A150" s="14"/>
      <c r="B150" s="220"/>
      <c r="C150" s="6"/>
      <c r="E150" s="15"/>
    </row>
    <row r="151" spans="1:5">
      <c r="A151" s="14"/>
      <c r="B151" s="220" t="s">
        <v>149</v>
      </c>
      <c r="C151" s="6" t="s">
        <v>150</v>
      </c>
      <c r="E151" s="15"/>
    </row>
    <row r="152" spans="1:5">
      <c r="A152" s="14"/>
      <c r="B152" s="220"/>
      <c r="C152" s="6"/>
      <c r="E152" s="15"/>
    </row>
    <row r="153" spans="1:5">
      <c r="A153" s="14" t="s">
        <v>143</v>
      </c>
      <c r="B153" s="220" t="s">
        <v>151</v>
      </c>
      <c r="C153" s="6" t="s">
        <v>152</v>
      </c>
      <c r="E153" s="15"/>
    </row>
    <row r="154" spans="1:5">
      <c r="A154" s="14"/>
      <c r="B154" s="220"/>
      <c r="C154" s="6"/>
      <c r="E154" s="15"/>
    </row>
    <row r="155" spans="1:5">
      <c r="A155" s="14" t="s">
        <v>143</v>
      </c>
      <c r="B155" s="220" t="s">
        <v>153</v>
      </c>
      <c r="C155" s="6" t="s">
        <v>154</v>
      </c>
      <c r="E155" s="15"/>
    </row>
    <row r="156" spans="1:5">
      <c r="A156" s="14"/>
      <c r="B156" s="220"/>
      <c r="C156" s="6"/>
      <c r="E156" s="15"/>
    </row>
    <row r="157" spans="1:5">
      <c r="A157" s="14" t="s">
        <v>143</v>
      </c>
      <c r="B157" s="220" t="s">
        <v>155</v>
      </c>
      <c r="C157" s="6" t="s">
        <v>156</v>
      </c>
      <c r="E157" s="15"/>
    </row>
    <row r="158" spans="1:5">
      <c r="A158" s="14"/>
      <c r="B158" s="220"/>
      <c r="C158" s="6"/>
      <c r="E158" s="15"/>
    </row>
    <row r="159" spans="1:5">
      <c r="A159" s="14" t="s">
        <v>143</v>
      </c>
      <c r="B159" s="220" t="s">
        <v>157</v>
      </c>
      <c r="C159" s="6" t="s">
        <v>158</v>
      </c>
      <c r="E159" s="15"/>
    </row>
    <row r="160" spans="1:5">
      <c r="A160" s="14"/>
      <c r="B160" s="220"/>
      <c r="C160" s="6"/>
      <c r="E160" s="15"/>
    </row>
    <row r="161" spans="1:5">
      <c r="A161" s="14" t="s">
        <v>143</v>
      </c>
      <c r="B161" s="220" t="s">
        <v>159</v>
      </c>
      <c r="C161" s="6" t="s">
        <v>160</v>
      </c>
      <c r="E161" s="15"/>
    </row>
    <row r="162" spans="1:5">
      <c r="A162" s="14"/>
      <c r="B162" s="220"/>
      <c r="C162" s="6"/>
      <c r="E162" s="15"/>
    </row>
    <row r="163" spans="1:5">
      <c r="A163" s="14" t="s">
        <v>143</v>
      </c>
      <c r="B163" s="220" t="s">
        <v>161</v>
      </c>
      <c r="C163" s="6" t="s">
        <v>162</v>
      </c>
      <c r="E163" s="15"/>
    </row>
    <row r="164" spans="1:5">
      <c r="A164" s="14"/>
      <c r="B164" s="220"/>
      <c r="C164" s="6"/>
      <c r="E164" s="15"/>
    </row>
    <row r="165" spans="1:5">
      <c r="A165" s="14" t="s">
        <v>143</v>
      </c>
      <c r="B165" s="220" t="s">
        <v>163</v>
      </c>
      <c r="C165" s="6" t="s">
        <v>164</v>
      </c>
      <c r="E165" s="15"/>
    </row>
    <row r="166" spans="1:5">
      <c r="A166" s="14"/>
      <c r="B166" s="220"/>
      <c r="C166" s="6"/>
      <c r="E166" s="15"/>
    </row>
    <row r="167" spans="1:5">
      <c r="A167" s="14" t="s">
        <v>1039</v>
      </c>
      <c r="B167" s="221" t="s">
        <v>165</v>
      </c>
      <c r="C167" s="6"/>
      <c r="E167" s="15"/>
    </row>
    <row r="168" spans="1:5">
      <c r="A168" s="14"/>
      <c r="B168" s="220"/>
      <c r="C168" s="6"/>
      <c r="E168" s="15"/>
    </row>
    <row r="169" spans="1:5" ht="28.5">
      <c r="A169" s="14"/>
      <c r="B169" s="220" t="s">
        <v>166</v>
      </c>
      <c r="C169" s="6"/>
      <c r="E169" s="15"/>
    </row>
    <row r="170" spans="1:5" ht="28.5">
      <c r="A170" s="14"/>
      <c r="B170" s="220" t="s">
        <v>167</v>
      </c>
      <c r="C170" s="6"/>
      <c r="E170" s="15"/>
    </row>
    <row r="171" spans="1:5" ht="28.5">
      <c r="A171" s="14"/>
      <c r="B171" s="220" t="s">
        <v>168</v>
      </c>
      <c r="C171" s="6"/>
      <c r="E171" s="15"/>
    </row>
    <row r="172" spans="1:5" ht="28.5">
      <c r="A172" s="14"/>
      <c r="B172" s="220" t="s">
        <v>169</v>
      </c>
      <c r="C172" s="6"/>
      <c r="E172" s="15"/>
    </row>
    <row r="173" spans="1:5" ht="28.5">
      <c r="A173" s="14" t="s">
        <v>143</v>
      </c>
      <c r="B173" s="220" t="s">
        <v>170</v>
      </c>
      <c r="C173" s="6"/>
      <c r="E173" s="15"/>
    </row>
    <row r="174" spans="1:5" ht="28.5">
      <c r="A174" s="14"/>
      <c r="B174" s="220" t="s">
        <v>171</v>
      </c>
      <c r="C174" s="6"/>
      <c r="E174" s="15"/>
    </row>
    <row r="175" spans="1:5">
      <c r="A175" s="14"/>
      <c r="B175" s="220" t="s">
        <v>172</v>
      </c>
      <c r="C175" s="6"/>
      <c r="E175" s="15"/>
    </row>
    <row r="176" spans="1:5">
      <c r="A176" s="14"/>
      <c r="B176" s="220"/>
      <c r="C176" s="6"/>
      <c r="E176" s="15"/>
    </row>
    <row r="177" spans="1:5">
      <c r="A177" s="14" t="s">
        <v>1040</v>
      </c>
      <c r="B177" s="221" t="s">
        <v>173</v>
      </c>
      <c r="C177" s="6"/>
      <c r="E177" s="15"/>
    </row>
    <row r="178" spans="1:5">
      <c r="A178" s="14"/>
      <c r="B178" s="220"/>
      <c r="C178" s="6"/>
      <c r="E178" s="15"/>
    </row>
    <row r="179" spans="1:5" ht="28.5">
      <c r="A179" s="14"/>
      <c r="B179" s="220" t="s">
        <v>174</v>
      </c>
      <c r="C179" s="6"/>
      <c r="E179" s="15"/>
    </row>
    <row r="180" spans="1:5" ht="28.5">
      <c r="A180" s="14"/>
      <c r="B180" s="220" t="s">
        <v>175</v>
      </c>
      <c r="C180" s="6"/>
      <c r="E180" s="15"/>
    </row>
    <row r="181" spans="1:5" ht="28.5">
      <c r="A181" s="14"/>
      <c r="B181" s="220" t="s">
        <v>176</v>
      </c>
      <c r="C181" s="6"/>
      <c r="E181" s="15"/>
    </row>
    <row r="182" spans="1:5" ht="28.5">
      <c r="A182" s="14"/>
      <c r="B182" s="220" t="s">
        <v>177</v>
      </c>
      <c r="C182" s="6"/>
      <c r="E182" s="15"/>
    </row>
    <row r="183" spans="1:5" ht="28.5">
      <c r="A183" s="14"/>
      <c r="B183" s="220" t="s">
        <v>178</v>
      </c>
      <c r="C183" s="6"/>
      <c r="E183" s="15"/>
    </row>
    <row r="184" spans="1:5">
      <c r="A184" s="14"/>
      <c r="B184" s="220" t="s">
        <v>179</v>
      </c>
      <c r="C184" s="6"/>
      <c r="E184" s="15"/>
    </row>
    <row r="185" spans="1:5">
      <c r="A185" s="14"/>
      <c r="B185" s="220"/>
      <c r="C185" s="6"/>
      <c r="E185" s="15"/>
    </row>
    <row r="186" spans="1:5">
      <c r="A186" s="14"/>
      <c r="B186" s="220"/>
      <c r="C186" s="6"/>
      <c r="E186" s="15"/>
    </row>
    <row r="187" spans="1:5">
      <c r="A187" s="14"/>
      <c r="B187" s="220"/>
      <c r="C187" s="18" t="s">
        <v>128</v>
      </c>
      <c r="D187" s="19" t="s">
        <v>53</v>
      </c>
      <c r="E187" s="20"/>
    </row>
    <row r="188" spans="1:5">
      <c r="A188" s="14"/>
      <c r="B188" s="225"/>
      <c r="C188" s="6"/>
      <c r="D188" s="18"/>
      <c r="E188" s="17"/>
    </row>
    <row r="189" spans="1:5">
      <c r="A189" s="14"/>
      <c r="B189" s="225"/>
      <c r="C189" s="6"/>
      <c r="E189" s="15"/>
    </row>
    <row r="190" spans="1:5">
      <c r="A190" s="14"/>
      <c r="B190" s="225"/>
      <c r="C190" s="6"/>
      <c r="E190" s="15"/>
    </row>
    <row r="191" spans="1:5">
      <c r="A191" s="14" t="s">
        <v>1041</v>
      </c>
      <c r="B191" s="221" t="s">
        <v>180</v>
      </c>
      <c r="C191" s="6"/>
      <c r="E191" s="15"/>
    </row>
    <row r="192" spans="1:5">
      <c r="A192" s="14"/>
      <c r="B192" s="220"/>
      <c r="C192" s="6"/>
      <c r="E192" s="15"/>
    </row>
    <row r="193" spans="1:5" ht="28.5">
      <c r="A193" s="14"/>
      <c r="B193" s="220" t="s">
        <v>181</v>
      </c>
      <c r="C193" s="6"/>
      <c r="E193" s="15"/>
    </row>
    <row r="194" spans="1:5" ht="28.5">
      <c r="A194" s="14"/>
      <c r="B194" s="220" t="s">
        <v>182</v>
      </c>
      <c r="C194" s="6"/>
      <c r="E194" s="15"/>
    </row>
    <row r="195" spans="1:5" ht="28.5">
      <c r="A195" s="14"/>
      <c r="B195" s="220" t="s">
        <v>183</v>
      </c>
      <c r="C195" s="6"/>
      <c r="E195" s="15"/>
    </row>
    <row r="196" spans="1:5">
      <c r="A196" s="14"/>
      <c r="B196" s="220" t="s">
        <v>184</v>
      </c>
      <c r="C196" s="6"/>
      <c r="E196" s="15"/>
    </row>
    <row r="197" spans="1:5">
      <c r="A197" s="14"/>
      <c r="B197" s="220"/>
      <c r="C197" s="6"/>
      <c r="E197" s="15"/>
    </row>
    <row r="198" spans="1:5" ht="28.5">
      <c r="A198" s="14"/>
      <c r="B198" s="220" t="s">
        <v>185</v>
      </c>
      <c r="C198" s="6"/>
      <c r="E198" s="15"/>
    </row>
    <row r="199" spans="1:5" ht="28.5">
      <c r="A199" s="14"/>
      <c r="B199" s="220" t="s">
        <v>186</v>
      </c>
      <c r="C199" s="6"/>
      <c r="E199" s="15"/>
    </row>
    <row r="200" spans="1:5">
      <c r="A200" s="14"/>
      <c r="B200" s="220"/>
      <c r="C200" s="6"/>
      <c r="E200" s="15"/>
    </row>
    <row r="201" spans="1:5">
      <c r="A201" s="14" t="s">
        <v>1042</v>
      </c>
      <c r="B201" s="221" t="s">
        <v>187</v>
      </c>
      <c r="C201" s="6"/>
      <c r="E201" s="15"/>
    </row>
    <row r="202" spans="1:5">
      <c r="A202" s="14"/>
      <c r="B202" s="220"/>
      <c r="C202" s="6"/>
      <c r="E202" s="15"/>
    </row>
    <row r="203" spans="1:5" ht="28.5">
      <c r="A203" s="14"/>
      <c r="B203" s="220" t="s">
        <v>188</v>
      </c>
      <c r="C203" s="6"/>
      <c r="E203" s="15"/>
    </row>
    <row r="204" spans="1:5" ht="28.5">
      <c r="A204" s="14"/>
      <c r="B204" s="220" t="s">
        <v>189</v>
      </c>
      <c r="C204" s="6"/>
      <c r="E204" s="15"/>
    </row>
    <row r="205" spans="1:5" ht="28.5">
      <c r="A205" s="14"/>
      <c r="B205" s="220" t="s">
        <v>190</v>
      </c>
      <c r="C205" s="6"/>
      <c r="E205" s="15"/>
    </row>
    <row r="206" spans="1:5" ht="28.5">
      <c r="A206" s="14"/>
      <c r="B206" s="220" t="s">
        <v>191</v>
      </c>
      <c r="C206" s="6"/>
      <c r="E206" s="15"/>
    </row>
    <row r="207" spans="1:5" ht="28.5">
      <c r="A207" s="14"/>
      <c r="B207" s="220" t="s">
        <v>192</v>
      </c>
      <c r="C207" s="6"/>
      <c r="E207" s="15"/>
    </row>
    <row r="208" spans="1:5" ht="28.5">
      <c r="A208" s="14"/>
      <c r="B208" s="220" t="s">
        <v>193</v>
      </c>
      <c r="C208" s="6"/>
      <c r="E208" s="15"/>
    </row>
    <row r="209" spans="1:5">
      <c r="A209" s="14"/>
      <c r="B209" s="220"/>
      <c r="C209" s="6"/>
      <c r="E209" s="15"/>
    </row>
    <row r="210" spans="1:5">
      <c r="A210" s="14" t="s">
        <v>1042</v>
      </c>
      <c r="B210" s="221" t="s">
        <v>194</v>
      </c>
      <c r="C210" s="6"/>
      <c r="E210" s="15"/>
    </row>
    <row r="211" spans="1:5">
      <c r="A211" s="14"/>
      <c r="B211" s="220"/>
      <c r="C211" s="6"/>
      <c r="E211" s="15"/>
    </row>
    <row r="212" spans="1:5" ht="28.5">
      <c r="A212" s="14"/>
      <c r="B212" s="220" t="s">
        <v>195</v>
      </c>
      <c r="C212" s="6"/>
      <c r="E212" s="15"/>
    </row>
    <row r="213" spans="1:5" ht="28.5">
      <c r="A213" s="14"/>
      <c r="B213" s="220" t="s">
        <v>196</v>
      </c>
      <c r="C213" s="6"/>
      <c r="E213" s="15"/>
    </row>
    <row r="214" spans="1:5">
      <c r="A214" s="14"/>
      <c r="B214" s="220" t="s">
        <v>197</v>
      </c>
      <c r="C214" s="6"/>
      <c r="E214" s="15"/>
    </row>
    <row r="215" spans="1:5">
      <c r="A215" s="14"/>
      <c r="B215" s="220"/>
      <c r="C215" s="6"/>
      <c r="E215" s="15"/>
    </row>
    <row r="216" spans="1:5">
      <c r="A216" s="14" t="s">
        <v>1043</v>
      </c>
      <c r="B216" s="221" t="s">
        <v>198</v>
      </c>
      <c r="C216" s="6"/>
      <c r="E216" s="15"/>
    </row>
    <row r="217" spans="1:5">
      <c r="A217" s="14"/>
      <c r="B217" s="220"/>
      <c r="C217" s="6"/>
      <c r="E217" s="15"/>
    </row>
    <row r="218" spans="1:5" ht="28.5">
      <c r="A218" s="14"/>
      <c r="B218" s="220" t="s">
        <v>199</v>
      </c>
      <c r="C218" s="6"/>
      <c r="E218" s="15"/>
    </row>
    <row r="219" spans="1:5" ht="28.5">
      <c r="A219" s="14"/>
      <c r="B219" s="220" t="s">
        <v>200</v>
      </c>
      <c r="C219" s="6"/>
      <c r="E219" s="15"/>
    </row>
    <row r="220" spans="1:5">
      <c r="A220" s="14"/>
      <c r="B220" s="220"/>
      <c r="C220" s="6"/>
      <c r="E220" s="15"/>
    </row>
    <row r="221" spans="1:5" ht="28.5">
      <c r="A221" s="14"/>
      <c r="B221" s="220" t="s">
        <v>201</v>
      </c>
      <c r="C221" s="6"/>
      <c r="E221" s="15"/>
    </row>
    <row r="222" spans="1:5" ht="28.5">
      <c r="A222" s="14"/>
      <c r="B222" s="220" t="s">
        <v>202</v>
      </c>
      <c r="C222" s="6"/>
      <c r="E222" s="15"/>
    </row>
    <row r="223" spans="1:5" ht="28.5">
      <c r="A223" s="14"/>
      <c r="B223" s="220" t="s">
        <v>203</v>
      </c>
      <c r="C223" s="6"/>
      <c r="E223" s="15"/>
    </row>
    <row r="224" spans="1:5" ht="28.5">
      <c r="A224" s="14"/>
      <c r="B224" s="220" t="s">
        <v>204</v>
      </c>
      <c r="C224" s="6"/>
      <c r="E224" s="15"/>
    </row>
    <row r="225" spans="1:5" ht="28.5">
      <c r="A225" s="14"/>
      <c r="B225" s="220" t="s">
        <v>205</v>
      </c>
      <c r="C225" s="6"/>
      <c r="E225" s="15"/>
    </row>
    <row r="226" spans="1:5">
      <c r="A226" s="14"/>
      <c r="B226" s="220" t="s">
        <v>206</v>
      </c>
      <c r="C226" s="6"/>
      <c r="E226" s="15"/>
    </row>
    <row r="227" spans="1:5">
      <c r="A227" s="14"/>
      <c r="B227" s="220"/>
      <c r="C227" s="6"/>
      <c r="E227" s="15"/>
    </row>
    <row r="228" spans="1:5">
      <c r="A228" s="14" t="s">
        <v>1044</v>
      </c>
      <c r="B228" s="221" t="s">
        <v>207</v>
      </c>
      <c r="C228" s="6"/>
      <c r="E228" s="15"/>
    </row>
    <row r="229" spans="1:5">
      <c r="A229" s="14"/>
      <c r="B229" s="220"/>
      <c r="C229" s="6"/>
      <c r="E229" s="15"/>
    </row>
    <row r="230" spans="1:5" ht="28.5">
      <c r="A230" s="14"/>
      <c r="B230" s="220" t="s">
        <v>208</v>
      </c>
      <c r="C230" s="6"/>
      <c r="E230" s="15"/>
    </row>
    <row r="231" spans="1:5" ht="28.5">
      <c r="A231" s="14"/>
      <c r="B231" s="220" t="s">
        <v>209</v>
      </c>
      <c r="C231" s="6"/>
      <c r="E231" s="15"/>
    </row>
    <row r="232" spans="1:5" ht="28.5">
      <c r="A232" s="14"/>
      <c r="B232" s="220" t="s">
        <v>210</v>
      </c>
      <c r="C232" s="6"/>
      <c r="E232" s="15"/>
    </row>
    <row r="233" spans="1:5" ht="28.5">
      <c r="A233" s="14"/>
      <c r="B233" s="220" t="s">
        <v>211</v>
      </c>
      <c r="C233" s="6"/>
      <c r="E233" s="15"/>
    </row>
    <row r="234" spans="1:5">
      <c r="A234" s="14"/>
      <c r="B234" s="220" t="s">
        <v>212</v>
      </c>
      <c r="C234" s="6"/>
      <c r="E234" s="15"/>
    </row>
    <row r="235" spans="1:5">
      <c r="A235" s="14"/>
      <c r="B235" s="220"/>
      <c r="C235" s="6"/>
      <c r="E235" s="15"/>
    </row>
    <row r="236" spans="1:5">
      <c r="A236" s="14" t="s">
        <v>1045</v>
      </c>
      <c r="B236" s="221" t="s">
        <v>213</v>
      </c>
      <c r="C236" s="6"/>
      <c r="E236" s="15"/>
    </row>
    <row r="237" spans="1:5">
      <c r="A237" s="14"/>
      <c r="B237" s="220"/>
      <c r="C237" s="6"/>
      <c r="E237" s="15"/>
    </row>
    <row r="238" spans="1:5" ht="28.5">
      <c r="A238" s="14"/>
      <c r="B238" s="220" t="s">
        <v>214</v>
      </c>
      <c r="C238" s="6"/>
      <c r="E238" s="15"/>
    </row>
    <row r="239" spans="1:5">
      <c r="A239" s="14"/>
      <c r="B239" s="220" t="s">
        <v>215</v>
      </c>
      <c r="C239" s="6"/>
      <c r="E239" s="15"/>
    </row>
    <row r="240" spans="1:5">
      <c r="A240" s="14"/>
      <c r="B240" s="220"/>
      <c r="C240" s="6"/>
      <c r="E240" s="15"/>
    </row>
    <row r="241" spans="1:5">
      <c r="A241" s="14"/>
      <c r="B241" s="220"/>
      <c r="C241" s="6"/>
      <c r="E241" s="15"/>
    </row>
    <row r="242" spans="1:5">
      <c r="A242" s="14"/>
      <c r="B242" s="220"/>
      <c r="C242" s="6"/>
      <c r="E242" s="15"/>
    </row>
    <row r="243" spans="1:5">
      <c r="A243" s="14"/>
      <c r="B243" s="220"/>
      <c r="C243" s="6"/>
      <c r="E243" s="15"/>
    </row>
    <row r="244" spans="1:5">
      <c r="A244" s="14"/>
      <c r="B244" s="220"/>
      <c r="C244" s="6"/>
      <c r="E244" s="15"/>
    </row>
    <row r="245" spans="1:5">
      <c r="A245" s="14"/>
      <c r="B245" s="220"/>
      <c r="C245" s="6"/>
      <c r="E245" s="17"/>
    </row>
    <row r="246" spans="1:5">
      <c r="A246" s="14"/>
      <c r="B246" s="220"/>
      <c r="C246" s="6"/>
      <c r="E246" s="15"/>
    </row>
    <row r="247" spans="1:5">
      <c r="A247" s="14"/>
      <c r="B247" s="220"/>
      <c r="C247" s="18" t="s">
        <v>128</v>
      </c>
      <c r="D247" s="19" t="s">
        <v>53</v>
      </c>
      <c r="E247" s="20"/>
    </row>
    <row r="248" spans="1:5">
      <c r="A248" s="14"/>
      <c r="B248" s="220"/>
      <c r="C248" s="6"/>
      <c r="E248" s="17"/>
    </row>
    <row r="249" spans="1:5">
      <c r="A249" s="14"/>
      <c r="B249" s="220"/>
      <c r="C249" s="6"/>
      <c r="E249" s="15"/>
    </row>
    <row r="250" spans="1:5">
      <c r="A250" s="14"/>
      <c r="B250" s="220"/>
      <c r="C250" s="6"/>
      <c r="E250" s="15"/>
    </row>
    <row r="251" spans="1:5">
      <c r="A251" s="14">
        <v>1.4</v>
      </c>
      <c r="B251" s="221" t="s">
        <v>216</v>
      </c>
      <c r="C251" s="6"/>
      <c r="E251" s="15"/>
    </row>
    <row r="252" spans="1:5">
      <c r="A252" s="14"/>
      <c r="B252" s="220"/>
      <c r="C252" s="6"/>
      <c r="E252" s="15"/>
    </row>
    <row r="253" spans="1:5" ht="28.5">
      <c r="A253" s="14"/>
      <c r="B253" s="220" t="s">
        <v>217</v>
      </c>
      <c r="C253" s="6"/>
      <c r="E253" s="15"/>
    </row>
    <row r="254" spans="1:5" ht="28.5">
      <c r="A254" s="14"/>
      <c r="B254" s="220" t="s">
        <v>218</v>
      </c>
      <c r="C254" s="6"/>
      <c r="E254" s="15"/>
    </row>
    <row r="255" spans="1:5" ht="28.5">
      <c r="A255" s="14"/>
      <c r="B255" s="220" t="s">
        <v>219</v>
      </c>
      <c r="C255" s="6"/>
      <c r="E255" s="15"/>
    </row>
    <row r="256" spans="1:5" ht="28.5">
      <c r="A256" s="14"/>
      <c r="B256" s="220" t="s">
        <v>220</v>
      </c>
      <c r="C256" s="6"/>
      <c r="E256" s="15"/>
    </row>
    <row r="257" spans="1:5" ht="28.5">
      <c r="A257" s="14"/>
      <c r="B257" s="220" t="s">
        <v>221</v>
      </c>
      <c r="C257" s="6"/>
      <c r="E257" s="15"/>
    </row>
    <row r="258" spans="1:5" ht="28.5">
      <c r="A258" s="14"/>
      <c r="B258" s="220" t="s">
        <v>222</v>
      </c>
      <c r="C258" s="6"/>
      <c r="E258" s="15"/>
    </row>
    <row r="259" spans="1:5">
      <c r="A259" s="14"/>
      <c r="B259" s="220" t="s">
        <v>223</v>
      </c>
      <c r="C259" s="6"/>
      <c r="E259" s="15"/>
    </row>
    <row r="260" spans="1:5">
      <c r="A260" s="14"/>
      <c r="B260" s="220"/>
      <c r="C260" s="6"/>
      <c r="E260" s="15"/>
    </row>
    <row r="261" spans="1:5" ht="28.5">
      <c r="A261" s="14"/>
      <c r="B261" s="220" t="s">
        <v>224</v>
      </c>
      <c r="C261" s="6"/>
      <c r="E261" s="15"/>
    </row>
    <row r="262" spans="1:5" ht="28.5">
      <c r="A262" s="14"/>
      <c r="B262" s="220" t="s">
        <v>225</v>
      </c>
      <c r="C262" s="6"/>
      <c r="E262" s="15"/>
    </row>
    <row r="263" spans="1:5" ht="28.5">
      <c r="A263" s="14"/>
      <c r="B263" s="220" t="s">
        <v>226</v>
      </c>
      <c r="C263" s="6"/>
      <c r="E263" s="15"/>
    </row>
    <row r="264" spans="1:5" ht="28.5">
      <c r="A264" s="14"/>
      <c r="B264" s="220" t="s">
        <v>227</v>
      </c>
      <c r="C264" s="6"/>
      <c r="E264" s="15"/>
    </row>
    <row r="265" spans="1:5" ht="28.5">
      <c r="A265" s="14"/>
      <c r="B265" s="220" t="s">
        <v>228</v>
      </c>
      <c r="C265" s="6"/>
      <c r="E265" s="15"/>
    </row>
    <row r="266" spans="1:5">
      <c r="A266" s="14"/>
      <c r="B266" s="220" t="s">
        <v>229</v>
      </c>
      <c r="C266" s="6"/>
      <c r="E266" s="15"/>
    </row>
    <row r="267" spans="1:5">
      <c r="A267" s="14"/>
      <c r="B267" s="220"/>
      <c r="C267" s="6"/>
      <c r="E267" s="15"/>
    </row>
    <row r="268" spans="1:5" ht="28.5">
      <c r="A268" s="14"/>
      <c r="B268" s="220" t="s">
        <v>230</v>
      </c>
      <c r="C268" s="6"/>
      <c r="E268" s="15"/>
    </row>
    <row r="269" spans="1:5" ht="28.5">
      <c r="A269" s="14"/>
      <c r="B269" s="220" t="s">
        <v>231</v>
      </c>
      <c r="C269" s="6"/>
      <c r="E269" s="15"/>
    </row>
    <row r="270" spans="1:5">
      <c r="A270" s="14"/>
      <c r="B270" s="220" t="s">
        <v>232</v>
      </c>
      <c r="C270" s="6"/>
      <c r="E270" s="15"/>
    </row>
    <row r="271" spans="1:5">
      <c r="A271" s="14"/>
      <c r="B271" s="220"/>
      <c r="C271" s="6"/>
      <c r="E271" s="15"/>
    </row>
    <row r="272" spans="1:5" ht="28.5">
      <c r="A272" s="14"/>
      <c r="B272" s="220" t="s">
        <v>233</v>
      </c>
      <c r="C272" s="6"/>
      <c r="E272" s="15"/>
    </row>
    <row r="273" spans="1:5">
      <c r="A273" s="14"/>
      <c r="B273" s="220"/>
      <c r="C273" s="6"/>
      <c r="E273" s="15"/>
    </row>
    <row r="274" spans="1:5">
      <c r="A274" s="14" t="s">
        <v>1046</v>
      </c>
      <c r="B274" s="221" t="s">
        <v>234</v>
      </c>
      <c r="C274" s="6"/>
      <c r="E274" s="15"/>
    </row>
    <row r="275" spans="1:5">
      <c r="A275" s="14"/>
      <c r="B275" s="220"/>
      <c r="C275" s="6"/>
      <c r="E275" s="15"/>
    </row>
    <row r="276" spans="1:5" ht="28.5">
      <c r="A276" s="14"/>
      <c r="B276" s="220" t="s">
        <v>235</v>
      </c>
      <c r="C276" s="6"/>
      <c r="E276" s="15"/>
    </row>
    <row r="277" spans="1:5">
      <c r="A277" s="14"/>
      <c r="B277" s="220" t="s">
        <v>236</v>
      </c>
      <c r="C277" s="6"/>
      <c r="E277" s="15"/>
    </row>
    <row r="278" spans="1:5">
      <c r="A278" s="14"/>
      <c r="B278" s="220"/>
      <c r="C278" s="6"/>
      <c r="E278" s="15"/>
    </row>
    <row r="279" spans="1:5" ht="28.5">
      <c r="A279" s="14"/>
      <c r="B279" s="220" t="s">
        <v>237</v>
      </c>
      <c r="C279" s="6"/>
      <c r="E279" s="15"/>
    </row>
    <row r="280" spans="1:5" ht="28.5">
      <c r="A280" s="14"/>
      <c r="B280" s="220" t="s">
        <v>238</v>
      </c>
      <c r="C280" s="6"/>
      <c r="E280" s="15"/>
    </row>
    <row r="281" spans="1:5" ht="28.5">
      <c r="A281" s="14"/>
      <c r="B281" s="220" t="s">
        <v>239</v>
      </c>
      <c r="C281" s="6"/>
      <c r="E281" s="15"/>
    </row>
    <row r="282" spans="1:5">
      <c r="A282" s="14"/>
      <c r="B282" s="220" t="s">
        <v>240</v>
      </c>
      <c r="C282" s="6"/>
      <c r="E282" s="15"/>
    </row>
    <row r="283" spans="1:5">
      <c r="A283" s="14"/>
      <c r="B283" s="220"/>
      <c r="C283" s="6"/>
      <c r="E283" s="15"/>
    </row>
    <row r="284" spans="1:5">
      <c r="A284" s="14" t="s">
        <v>1047</v>
      </c>
      <c r="B284" s="221" t="s">
        <v>241</v>
      </c>
      <c r="C284" s="6"/>
      <c r="E284" s="15"/>
    </row>
    <row r="285" spans="1:5">
      <c r="A285" s="14"/>
      <c r="B285" s="220"/>
      <c r="C285" s="6"/>
      <c r="E285" s="15"/>
    </row>
    <row r="286" spans="1:5" ht="28.5">
      <c r="A286" s="14"/>
      <c r="B286" s="220" t="s">
        <v>242</v>
      </c>
      <c r="C286" s="6"/>
      <c r="E286" s="15"/>
    </row>
    <row r="287" spans="1:5" ht="28.5">
      <c r="A287" s="14"/>
      <c r="B287" s="220" t="s">
        <v>243</v>
      </c>
      <c r="C287" s="6"/>
      <c r="E287" s="15"/>
    </row>
    <row r="288" spans="1:5" ht="28.5">
      <c r="A288" s="14"/>
      <c r="B288" s="220" t="s">
        <v>244</v>
      </c>
      <c r="C288" s="6"/>
      <c r="E288" s="15"/>
    </row>
    <row r="289" spans="1:5" ht="28.5">
      <c r="A289" s="14"/>
      <c r="B289" s="220" t="s">
        <v>245</v>
      </c>
      <c r="C289" s="6"/>
      <c r="E289" s="15"/>
    </row>
    <row r="290" spans="1:5">
      <c r="A290" s="14"/>
      <c r="B290" s="220"/>
      <c r="C290" s="6"/>
      <c r="E290" s="15"/>
    </row>
    <row r="291" spans="1:5">
      <c r="A291" s="14" t="s">
        <v>1048</v>
      </c>
      <c r="B291" s="221" t="s">
        <v>246</v>
      </c>
      <c r="C291" s="6"/>
      <c r="E291" s="15"/>
    </row>
    <row r="292" spans="1:5" ht="28.5">
      <c r="A292" s="14"/>
      <c r="B292" s="220" t="s">
        <v>247</v>
      </c>
      <c r="C292" s="6"/>
      <c r="E292" s="15"/>
    </row>
    <row r="293" spans="1:5" ht="28.5">
      <c r="A293" s="14"/>
      <c r="B293" s="220" t="s">
        <v>248</v>
      </c>
      <c r="C293" s="6"/>
      <c r="E293" s="15"/>
    </row>
    <row r="294" spans="1:5">
      <c r="A294" s="14"/>
      <c r="B294" s="220" t="s">
        <v>249</v>
      </c>
      <c r="C294" s="6"/>
      <c r="E294" s="15"/>
    </row>
    <row r="295" spans="1:5">
      <c r="A295" s="14"/>
      <c r="B295" s="220"/>
      <c r="C295" s="6"/>
      <c r="E295" s="15"/>
    </row>
    <row r="296" spans="1:5">
      <c r="A296" s="14"/>
      <c r="B296" s="220"/>
      <c r="C296" s="6"/>
      <c r="E296" s="15"/>
    </row>
    <row r="297" spans="1:5" ht="28.5">
      <c r="A297" s="14"/>
      <c r="B297" s="220" t="s">
        <v>250</v>
      </c>
      <c r="C297" s="6"/>
      <c r="E297" s="15"/>
    </row>
    <row r="298" spans="1:5" ht="28.5">
      <c r="A298" s="14"/>
      <c r="B298" s="220" t="s">
        <v>251</v>
      </c>
      <c r="C298" s="6"/>
      <c r="E298" s="15"/>
    </row>
    <row r="299" spans="1:5">
      <c r="A299" s="14"/>
      <c r="B299" s="220"/>
      <c r="C299" s="6"/>
      <c r="E299" s="15"/>
    </row>
    <row r="300" spans="1:5">
      <c r="A300" s="14"/>
      <c r="B300" s="220"/>
      <c r="C300" s="6"/>
      <c r="E300" s="15"/>
    </row>
    <row r="301" spans="1:5">
      <c r="A301" s="14"/>
      <c r="B301" s="220"/>
      <c r="C301" s="18" t="s">
        <v>128</v>
      </c>
      <c r="D301" s="19" t="s">
        <v>53</v>
      </c>
      <c r="E301" s="20"/>
    </row>
    <row r="302" spans="1:5">
      <c r="A302" s="14"/>
      <c r="B302" s="225"/>
      <c r="C302" s="6"/>
      <c r="E302" s="17"/>
    </row>
    <row r="303" spans="1:5">
      <c r="A303" s="14"/>
      <c r="B303" s="225"/>
      <c r="C303" s="6"/>
      <c r="E303" s="15"/>
    </row>
    <row r="304" spans="1:5">
      <c r="A304" s="14"/>
      <c r="B304" s="225"/>
      <c r="C304" s="6"/>
      <c r="E304" s="15"/>
    </row>
    <row r="305" spans="1:250">
      <c r="A305" s="14" t="s">
        <v>1049</v>
      </c>
      <c r="B305" s="221" t="s">
        <v>252</v>
      </c>
      <c r="C305" s="6"/>
      <c r="E305" s="15"/>
    </row>
    <row r="306" spans="1:250">
      <c r="A306" s="14"/>
      <c r="B306" s="220"/>
      <c r="C306" s="6"/>
      <c r="E306" s="15"/>
    </row>
    <row r="307" spans="1:250" ht="28.5">
      <c r="A307" s="14"/>
      <c r="B307" s="220" t="s">
        <v>253</v>
      </c>
      <c r="C307" s="6"/>
      <c r="E307" s="15"/>
    </row>
    <row r="308" spans="1:250">
      <c r="A308" s="14"/>
      <c r="B308" s="220" t="s">
        <v>254</v>
      </c>
      <c r="C308" s="6"/>
      <c r="E308" s="15"/>
    </row>
    <row r="309" spans="1:250">
      <c r="A309" s="14"/>
      <c r="B309" s="220"/>
      <c r="C309" s="6"/>
      <c r="E309" s="15"/>
    </row>
    <row r="310" spans="1:250" ht="28.5">
      <c r="A310" s="22"/>
      <c r="B310" s="220" t="s">
        <v>255</v>
      </c>
      <c r="C310" s="23"/>
      <c r="D310" s="23"/>
      <c r="E310" s="24"/>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c r="DN310" s="25"/>
      <c r="DO310" s="25"/>
      <c r="DP310" s="25"/>
      <c r="DQ310" s="25"/>
      <c r="DR310" s="25"/>
      <c r="DS310" s="25"/>
      <c r="DT310" s="25"/>
      <c r="DU310" s="25"/>
      <c r="DV310" s="25"/>
      <c r="DW310" s="25"/>
      <c r="DX310" s="25"/>
      <c r="DY310" s="25"/>
      <c r="DZ310" s="25"/>
      <c r="EA310" s="25"/>
      <c r="EB310" s="25"/>
      <c r="EC310" s="25"/>
      <c r="ED310" s="25"/>
      <c r="EE310" s="25"/>
      <c r="EF310" s="25"/>
      <c r="EG310" s="25"/>
      <c r="EH310" s="25"/>
      <c r="EI310" s="25"/>
      <c r="EJ310" s="25"/>
      <c r="EK310" s="25"/>
      <c r="EL310" s="25"/>
      <c r="EM310" s="25"/>
      <c r="EN310" s="25"/>
      <c r="EO310" s="25"/>
      <c r="EP310" s="25"/>
      <c r="EQ310" s="25"/>
      <c r="ER310" s="25"/>
      <c r="ES310" s="25"/>
      <c r="ET310" s="25"/>
      <c r="EU310" s="25"/>
      <c r="EV310" s="25"/>
      <c r="EW310" s="25"/>
      <c r="EX310" s="25"/>
      <c r="EY310" s="25"/>
      <c r="EZ310" s="25"/>
      <c r="FA310" s="25"/>
      <c r="FB310" s="25"/>
      <c r="FC310" s="25"/>
      <c r="FD310" s="25"/>
      <c r="FE310" s="25"/>
      <c r="FF310" s="25"/>
      <c r="FG310" s="25"/>
      <c r="FH310" s="25"/>
      <c r="FI310" s="25"/>
      <c r="FJ310" s="25"/>
      <c r="FK310" s="25"/>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25"/>
      <c r="HI310" s="25"/>
      <c r="HJ310" s="25"/>
      <c r="HK310" s="25"/>
      <c r="HL310" s="25"/>
      <c r="HM310" s="25"/>
      <c r="HN310" s="25"/>
      <c r="HO310" s="25"/>
      <c r="HP310" s="25"/>
      <c r="HQ310" s="25"/>
      <c r="HR310" s="25"/>
      <c r="HS310" s="25"/>
      <c r="HT310" s="25"/>
      <c r="HU310" s="25"/>
      <c r="HV310" s="25"/>
      <c r="HW310" s="25"/>
      <c r="HX310" s="25"/>
      <c r="HY310" s="25"/>
      <c r="HZ310" s="25"/>
      <c r="IA310" s="25"/>
      <c r="IB310" s="25"/>
      <c r="IC310" s="25"/>
      <c r="ID310" s="25"/>
      <c r="IE310" s="25"/>
      <c r="IF310" s="25"/>
      <c r="IG310" s="25"/>
      <c r="IH310" s="25"/>
      <c r="II310" s="25"/>
      <c r="IJ310" s="25"/>
      <c r="IK310" s="25"/>
      <c r="IL310" s="25"/>
      <c r="IM310" s="25"/>
      <c r="IN310" s="25"/>
      <c r="IO310" s="25"/>
      <c r="IP310" s="25"/>
    </row>
    <row r="311" spans="1:250" ht="28.5">
      <c r="A311" s="14"/>
      <c r="B311" s="220" t="s">
        <v>256</v>
      </c>
      <c r="C311" s="6"/>
      <c r="E311" s="15"/>
    </row>
    <row r="312" spans="1:250" ht="28.5">
      <c r="A312" s="14"/>
      <c r="B312" s="220" t="s">
        <v>257</v>
      </c>
      <c r="C312" s="6"/>
      <c r="E312" s="15"/>
    </row>
    <row r="313" spans="1:250" customFormat="1" ht="15">
      <c r="A313" s="14"/>
      <c r="B313" s="220"/>
      <c r="C313" s="6"/>
      <c r="D313" s="6"/>
      <c r="E313" s="15"/>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c r="IM313" s="4"/>
      <c r="IN313" s="4"/>
      <c r="IO313" s="4"/>
      <c r="IP313" s="4"/>
    </row>
    <row r="314" spans="1:250">
      <c r="A314" s="14"/>
      <c r="B314" s="220"/>
      <c r="C314" s="6"/>
      <c r="E314" s="15"/>
    </row>
    <row r="315" spans="1:250">
      <c r="A315" s="14">
        <v>1.5</v>
      </c>
      <c r="B315" s="226" t="s">
        <v>258</v>
      </c>
      <c r="C315" s="6"/>
      <c r="E315" s="15"/>
    </row>
    <row r="316" spans="1:250">
      <c r="A316" s="14"/>
      <c r="B316" s="220"/>
      <c r="C316" s="6"/>
      <c r="E316" s="15"/>
    </row>
    <row r="317" spans="1:250">
      <c r="A317" s="14" t="s">
        <v>1050</v>
      </c>
      <c r="B317" s="221" t="s">
        <v>259</v>
      </c>
      <c r="C317" s="6"/>
      <c r="E317" s="15"/>
    </row>
    <row r="318" spans="1:250">
      <c r="A318" s="14"/>
      <c r="B318" s="220"/>
      <c r="C318" s="6"/>
      <c r="E318" s="15"/>
    </row>
    <row r="319" spans="1:250" ht="28.5">
      <c r="A319" s="14"/>
      <c r="B319" s="220" t="s">
        <v>260</v>
      </c>
      <c r="C319" s="6"/>
      <c r="E319" s="15"/>
    </row>
    <row r="320" spans="1:250" ht="28.5">
      <c r="A320" s="14"/>
      <c r="B320" s="220" t="s">
        <v>261</v>
      </c>
      <c r="C320" s="6"/>
      <c r="E320" s="15"/>
    </row>
    <row r="321" spans="1:5" ht="28.5">
      <c r="A321" s="14"/>
      <c r="B321" s="220" t="s">
        <v>262</v>
      </c>
      <c r="C321" s="6"/>
      <c r="E321" s="15"/>
    </row>
    <row r="322" spans="1:5">
      <c r="A322" s="14"/>
      <c r="B322" s="220" t="s">
        <v>263</v>
      </c>
      <c r="C322" s="6"/>
      <c r="E322" s="15"/>
    </row>
    <row r="323" spans="1:5">
      <c r="A323" s="14"/>
      <c r="B323" s="220"/>
      <c r="C323" s="6"/>
      <c r="E323" s="15"/>
    </row>
    <row r="324" spans="1:5" ht="28.5">
      <c r="A324" s="14"/>
      <c r="B324" s="220" t="s">
        <v>264</v>
      </c>
      <c r="C324" s="6"/>
      <c r="E324" s="15"/>
    </row>
    <row r="325" spans="1:5" ht="28.5">
      <c r="A325" s="14"/>
      <c r="B325" s="220" t="s">
        <v>265</v>
      </c>
      <c r="C325" s="6"/>
      <c r="E325" s="15"/>
    </row>
    <row r="326" spans="1:5">
      <c r="A326" s="14"/>
      <c r="B326" s="220" t="s">
        <v>266</v>
      </c>
      <c r="C326" s="6"/>
      <c r="E326" s="15"/>
    </row>
    <row r="327" spans="1:5">
      <c r="A327" s="14"/>
      <c r="B327" s="220"/>
      <c r="C327" s="6"/>
      <c r="E327" s="15"/>
    </row>
    <row r="328" spans="1:5" ht="28.5">
      <c r="A328" s="14"/>
      <c r="B328" s="220" t="s">
        <v>267</v>
      </c>
      <c r="C328" s="6"/>
      <c r="E328" s="15"/>
    </row>
    <row r="329" spans="1:5" ht="28.5">
      <c r="A329" s="14"/>
      <c r="B329" s="220" t="s">
        <v>268</v>
      </c>
      <c r="C329" s="6"/>
      <c r="E329" s="15"/>
    </row>
    <row r="330" spans="1:5" ht="28.5">
      <c r="A330" s="14"/>
      <c r="B330" s="220" t="s">
        <v>269</v>
      </c>
      <c r="C330" s="6"/>
      <c r="E330" s="15"/>
    </row>
    <row r="331" spans="1:5">
      <c r="A331" s="14"/>
      <c r="B331" s="220"/>
      <c r="C331" s="6"/>
      <c r="E331" s="15"/>
    </row>
    <row r="332" spans="1:5" ht="28.5">
      <c r="A332" s="14"/>
      <c r="B332" s="220" t="s">
        <v>270</v>
      </c>
      <c r="C332" s="6"/>
      <c r="E332" s="15"/>
    </row>
    <row r="333" spans="1:5">
      <c r="A333" s="14"/>
      <c r="B333" s="220" t="s">
        <v>271</v>
      </c>
      <c r="C333" s="6"/>
      <c r="E333" s="15"/>
    </row>
    <row r="334" spans="1:5">
      <c r="A334" s="14"/>
      <c r="B334" s="220"/>
      <c r="C334" s="6"/>
      <c r="E334" s="15"/>
    </row>
    <row r="335" spans="1:5" ht="28.5">
      <c r="A335" s="14"/>
      <c r="B335" s="220" t="s">
        <v>272</v>
      </c>
      <c r="C335" s="6"/>
      <c r="E335" s="15"/>
    </row>
    <row r="336" spans="1:5">
      <c r="A336" s="14"/>
      <c r="B336" s="220" t="s">
        <v>273</v>
      </c>
      <c r="C336" s="6"/>
      <c r="E336" s="15"/>
    </row>
    <row r="337" spans="1:5">
      <c r="A337" s="14"/>
      <c r="B337" s="220"/>
      <c r="C337" s="6"/>
      <c r="E337" s="15"/>
    </row>
    <row r="338" spans="1:5">
      <c r="A338" s="14" t="s">
        <v>1051</v>
      </c>
      <c r="B338" s="221" t="s">
        <v>274</v>
      </c>
      <c r="C338" s="6"/>
      <c r="E338" s="15"/>
    </row>
    <row r="339" spans="1:5">
      <c r="A339" s="14"/>
      <c r="B339" s="220"/>
      <c r="C339" s="6"/>
      <c r="E339" s="15"/>
    </row>
    <row r="340" spans="1:5" ht="28.5">
      <c r="A340" s="14"/>
      <c r="B340" s="220" t="s">
        <v>275</v>
      </c>
      <c r="C340" s="6"/>
      <c r="E340" s="15"/>
    </row>
    <row r="341" spans="1:5" ht="28.5">
      <c r="A341" s="14"/>
      <c r="B341" s="220" t="s">
        <v>276</v>
      </c>
      <c r="C341" s="6"/>
      <c r="E341" s="15"/>
    </row>
    <row r="342" spans="1:5" ht="28.5">
      <c r="A342" s="14"/>
      <c r="B342" s="220" t="s">
        <v>277</v>
      </c>
      <c r="C342" s="6"/>
      <c r="E342" s="15"/>
    </row>
    <row r="343" spans="1:5">
      <c r="A343" s="14"/>
      <c r="B343" s="220"/>
      <c r="C343" s="6"/>
      <c r="E343" s="15"/>
    </row>
    <row r="344" spans="1:5">
      <c r="A344" s="14" t="s">
        <v>1052</v>
      </c>
      <c r="B344" s="221" t="s">
        <v>278</v>
      </c>
      <c r="C344" s="6"/>
      <c r="E344" s="15"/>
    </row>
    <row r="345" spans="1:5">
      <c r="A345" s="14"/>
      <c r="B345" s="220"/>
      <c r="C345" s="6"/>
      <c r="E345" s="15"/>
    </row>
    <row r="346" spans="1:5" ht="28.5">
      <c r="A346" s="14"/>
      <c r="B346" s="220" t="s">
        <v>279</v>
      </c>
      <c r="C346" s="6"/>
      <c r="E346" s="15"/>
    </row>
    <row r="347" spans="1:5" ht="28.5">
      <c r="A347" s="14"/>
      <c r="B347" s="220" t="s">
        <v>280</v>
      </c>
      <c r="C347" s="6"/>
      <c r="E347" s="15"/>
    </row>
    <row r="348" spans="1:5">
      <c r="A348" s="14"/>
      <c r="B348" s="220"/>
      <c r="C348" s="6"/>
      <c r="E348" s="15"/>
    </row>
    <row r="349" spans="1:5" ht="28.5">
      <c r="A349" s="14"/>
      <c r="B349" s="220" t="s">
        <v>281</v>
      </c>
      <c r="C349" s="6"/>
      <c r="E349" s="15"/>
    </row>
    <row r="350" spans="1:5" ht="28.5">
      <c r="A350" s="14" t="s">
        <v>282</v>
      </c>
      <c r="B350" s="220" t="s">
        <v>283</v>
      </c>
      <c r="C350" s="6"/>
      <c r="E350" s="15"/>
    </row>
    <row r="351" spans="1:5">
      <c r="A351" s="14"/>
      <c r="B351" s="220"/>
      <c r="C351" s="6"/>
      <c r="E351" s="15"/>
    </row>
    <row r="352" spans="1:5">
      <c r="A352" s="14" t="s">
        <v>1053</v>
      </c>
      <c r="B352" s="221" t="s">
        <v>284</v>
      </c>
      <c r="C352" s="6"/>
      <c r="E352" s="15"/>
    </row>
    <row r="353" spans="1:5">
      <c r="A353" s="14"/>
      <c r="B353" s="220"/>
      <c r="C353" s="6"/>
      <c r="E353" s="15"/>
    </row>
    <row r="354" spans="1:5" ht="28.5">
      <c r="A354" s="14"/>
      <c r="B354" s="220" t="s">
        <v>285</v>
      </c>
      <c r="C354" s="6"/>
      <c r="E354" s="15"/>
    </row>
    <row r="355" spans="1:5" ht="28.5">
      <c r="A355" s="14"/>
      <c r="B355" s="220" t="s">
        <v>286</v>
      </c>
      <c r="C355" s="6"/>
      <c r="E355" s="15"/>
    </row>
    <row r="356" spans="1:5" ht="28.5">
      <c r="A356" s="14"/>
      <c r="B356" s="220" t="s">
        <v>287</v>
      </c>
      <c r="C356" s="6"/>
      <c r="E356" s="15"/>
    </row>
    <row r="357" spans="1:5" ht="28.5">
      <c r="A357" s="14"/>
      <c r="B357" s="220" t="s">
        <v>288</v>
      </c>
      <c r="C357" s="6"/>
      <c r="E357" s="15"/>
    </row>
    <row r="358" spans="1:5">
      <c r="A358" s="14"/>
      <c r="B358" s="220" t="s">
        <v>289</v>
      </c>
      <c r="C358" s="6"/>
      <c r="E358" s="15"/>
    </row>
    <row r="359" spans="1:5">
      <c r="A359" s="14"/>
      <c r="B359" s="220"/>
      <c r="C359" s="6"/>
      <c r="E359" s="15"/>
    </row>
    <row r="360" spans="1:5">
      <c r="A360" s="14"/>
      <c r="B360" s="220"/>
      <c r="C360" s="18" t="s">
        <v>128</v>
      </c>
      <c r="D360" s="19" t="s">
        <v>53</v>
      </c>
      <c r="E360" s="20"/>
    </row>
    <row r="361" spans="1:5">
      <c r="A361" s="14"/>
      <c r="B361" s="227"/>
      <c r="C361" s="6"/>
      <c r="D361" s="18"/>
      <c r="E361" s="17"/>
    </row>
    <row r="362" spans="1:5">
      <c r="A362" s="14"/>
      <c r="B362" s="225"/>
      <c r="C362" s="6"/>
      <c r="D362" s="18"/>
      <c r="E362" s="15"/>
    </row>
    <row r="363" spans="1:5">
      <c r="A363" s="14"/>
      <c r="B363" s="225"/>
      <c r="C363" s="6"/>
      <c r="D363" s="18"/>
      <c r="E363" s="15"/>
    </row>
    <row r="364" spans="1:5">
      <c r="A364" s="14"/>
      <c r="B364" s="225"/>
      <c r="C364" s="6"/>
      <c r="D364" s="18"/>
      <c r="E364" s="15"/>
    </row>
    <row r="365" spans="1:5">
      <c r="A365" s="14"/>
      <c r="B365" s="225"/>
      <c r="C365" s="6"/>
      <c r="D365" s="18"/>
      <c r="E365" s="15"/>
    </row>
    <row r="366" spans="1:5">
      <c r="A366" s="14"/>
      <c r="B366" s="225"/>
      <c r="C366" s="6"/>
      <c r="D366" s="18"/>
      <c r="E366" s="15"/>
    </row>
    <row r="367" spans="1:5">
      <c r="A367" s="14"/>
      <c r="B367" s="225"/>
      <c r="C367" s="6"/>
      <c r="D367" s="18"/>
      <c r="E367" s="15"/>
    </row>
    <row r="368" spans="1:5">
      <c r="A368" s="14"/>
      <c r="B368" s="225"/>
      <c r="C368" s="6"/>
      <c r="D368" s="18"/>
      <c r="E368" s="15"/>
    </row>
    <row r="369" spans="1:250">
      <c r="A369" s="14"/>
      <c r="B369" s="225"/>
      <c r="C369" s="6"/>
      <c r="D369" s="18"/>
      <c r="E369" s="15"/>
    </row>
    <row r="370" spans="1:250">
      <c r="A370" s="14"/>
      <c r="B370" s="225"/>
      <c r="C370" s="6"/>
      <c r="D370" s="18"/>
      <c r="E370" s="15"/>
    </row>
    <row r="371" spans="1:250">
      <c r="A371" s="14"/>
      <c r="B371" s="225"/>
      <c r="C371" s="6"/>
      <c r="D371" s="18"/>
      <c r="E371" s="15"/>
    </row>
    <row r="372" spans="1:250">
      <c r="A372" s="14"/>
      <c r="B372" s="225"/>
      <c r="C372" s="6"/>
      <c r="D372" s="18"/>
      <c r="E372" s="15"/>
    </row>
    <row r="373" spans="1:250">
      <c r="A373" s="14"/>
      <c r="B373" s="225"/>
      <c r="C373" s="6"/>
      <c r="D373" s="18"/>
      <c r="E373" s="15"/>
    </row>
    <row r="374" spans="1:250">
      <c r="A374" s="14">
        <v>1.6</v>
      </c>
      <c r="B374" s="221" t="s">
        <v>290</v>
      </c>
      <c r="C374" s="18"/>
      <c r="D374" s="18"/>
      <c r="E374" s="20"/>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c r="CR374" s="26"/>
      <c r="CS374" s="26"/>
      <c r="CT374" s="26"/>
      <c r="CU374" s="26"/>
      <c r="CV374" s="26"/>
      <c r="CW374" s="26"/>
      <c r="CX374" s="26"/>
      <c r="CY374" s="26"/>
      <c r="CZ374" s="26"/>
      <c r="DA374" s="26"/>
      <c r="DB374" s="26"/>
      <c r="DC374" s="26"/>
      <c r="DD374" s="26"/>
      <c r="DE374" s="26"/>
      <c r="DF374" s="26"/>
      <c r="DG374" s="26"/>
      <c r="DH374" s="26"/>
      <c r="DI374" s="26"/>
      <c r="DJ374" s="26"/>
      <c r="DK374" s="26"/>
      <c r="DL374" s="26"/>
      <c r="DM374" s="26"/>
      <c r="DN374" s="26"/>
      <c r="DO374" s="26"/>
      <c r="DP374" s="26"/>
      <c r="DQ374" s="26"/>
      <c r="DR374" s="26"/>
      <c r="DS374" s="26"/>
      <c r="DT374" s="26"/>
      <c r="DU374" s="26"/>
      <c r="DV374" s="26"/>
      <c r="DW374" s="26"/>
      <c r="DX374" s="26"/>
      <c r="DY374" s="26"/>
      <c r="DZ374" s="26"/>
      <c r="EA374" s="26"/>
      <c r="EB374" s="26"/>
      <c r="EC374" s="26"/>
      <c r="ED374" s="26"/>
      <c r="EE374" s="26"/>
      <c r="EF374" s="26"/>
      <c r="EG374" s="26"/>
      <c r="EH374" s="26"/>
      <c r="EI374" s="26"/>
      <c r="EJ374" s="26"/>
      <c r="EK374" s="26"/>
      <c r="EL374" s="26"/>
      <c r="EM374" s="26"/>
      <c r="EN374" s="26"/>
      <c r="EO374" s="26"/>
      <c r="EP374" s="26"/>
      <c r="EQ374" s="26"/>
      <c r="ER374" s="26"/>
      <c r="ES374" s="26"/>
      <c r="ET374" s="26"/>
      <c r="EU374" s="26"/>
      <c r="EV374" s="26"/>
      <c r="EW374" s="26"/>
      <c r="EX374" s="26"/>
      <c r="EY374" s="26"/>
      <c r="EZ374" s="26"/>
      <c r="FA374" s="26"/>
      <c r="FB374" s="26"/>
      <c r="FC374" s="26"/>
      <c r="FD374" s="26"/>
      <c r="FE374" s="26"/>
      <c r="FF374" s="26"/>
      <c r="FG374" s="26"/>
      <c r="FH374" s="26"/>
      <c r="FI374" s="26"/>
      <c r="FJ374" s="26"/>
      <c r="FK374" s="26"/>
      <c r="FL374" s="26"/>
      <c r="FM374" s="26"/>
      <c r="FN374" s="26"/>
      <c r="FO374" s="26"/>
      <c r="FP374" s="26"/>
      <c r="FQ374" s="26"/>
      <c r="FR374" s="26"/>
      <c r="FS374" s="26"/>
      <c r="FT374" s="26"/>
      <c r="FU374" s="26"/>
      <c r="FV374" s="26"/>
      <c r="FW374" s="26"/>
      <c r="FX374" s="26"/>
      <c r="FY374" s="26"/>
      <c r="FZ374" s="26"/>
      <c r="GA374" s="26"/>
      <c r="GB374" s="26"/>
      <c r="GC374" s="26"/>
      <c r="GD374" s="26"/>
      <c r="GE374" s="26"/>
      <c r="GF374" s="26"/>
      <c r="GG374" s="26"/>
      <c r="GH374" s="26"/>
      <c r="GI374" s="26"/>
      <c r="GJ374" s="26"/>
      <c r="GK374" s="26"/>
      <c r="GL374" s="26"/>
      <c r="GM374" s="26"/>
      <c r="GN374" s="26"/>
      <c r="GO374" s="26"/>
      <c r="GP374" s="26"/>
      <c r="GQ374" s="26"/>
      <c r="GR374" s="26"/>
      <c r="GS374" s="26"/>
      <c r="GT374" s="26"/>
      <c r="GU374" s="26"/>
      <c r="GV374" s="26"/>
      <c r="GW374" s="26"/>
      <c r="GX374" s="26"/>
      <c r="GY374" s="26"/>
      <c r="GZ374" s="26"/>
      <c r="HA374" s="26"/>
      <c r="HB374" s="26"/>
      <c r="HC374" s="26"/>
      <c r="HD374" s="26"/>
      <c r="HE374" s="26"/>
      <c r="HF374" s="26"/>
      <c r="HG374" s="26"/>
      <c r="HH374" s="26"/>
      <c r="HI374" s="26"/>
      <c r="HJ374" s="26"/>
      <c r="HK374" s="26"/>
      <c r="HL374" s="26"/>
      <c r="HM374" s="26"/>
      <c r="HN374" s="26"/>
      <c r="HO374" s="26"/>
      <c r="HP374" s="26"/>
      <c r="HQ374" s="26"/>
      <c r="HR374" s="26"/>
      <c r="HS374" s="26"/>
      <c r="HT374" s="26"/>
      <c r="HU374" s="26"/>
      <c r="HV374" s="26"/>
      <c r="HW374" s="26"/>
      <c r="HX374" s="26"/>
      <c r="HY374" s="26"/>
      <c r="HZ374" s="26"/>
      <c r="IA374" s="26"/>
      <c r="IB374" s="26"/>
      <c r="IC374" s="26"/>
      <c r="ID374" s="26"/>
      <c r="IE374" s="26"/>
      <c r="IF374" s="26"/>
      <c r="IG374" s="26"/>
      <c r="IH374" s="26"/>
      <c r="II374" s="26"/>
      <c r="IJ374" s="26"/>
      <c r="IK374" s="26"/>
      <c r="IL374" s="26"/>
      <c r="IM374" s="26"/>
      <c r="IN374" s="26"/>
      <c r="IO374" s="26"/>
      <c r="IP374" s="26"/>
    </row>
    <row r="375" spans="1:250">
      <c r="A375" s="14"/>
      <c r="B375" s="220"/>
      <c r="C375" s="6"/>
      <c r="E375" s="15"/>
    </row>
    <row r="376" spans="1:250" ht="28.5">
      <c r="A376" s="14"/>
      <c r="B376" s="220" t="s">
        <v>291</v>
      </c>
      <c r="C376" s="6"/>
      <c r="E376" s="15"/>
    </row>
    <row r="377" spans="1:250" ht="28.5">
      <c r="A377" s="14"/>
      <c r="B377" s="220" t="s">
        <v>292</v>
      </c>
      <c r="C377" s="6"/>
      <c r="E377" s="15"/>
    </row>
    <row r="378" spans="1:250" ht="28.5">
      <c r="A378" s="14"/>
      <c r="B378" s="220" t="s">
        <v>293</v>
      </c>
      <c r="C378" s="6"/>
      <c r="E378" s="15"/>
    </row>
    <row r="379" spans="1:250">
      <c r="A379" s="14"/>
      <c r="B379" s="220" t="s">
        <v>294</v>
      </c>
      <c r="C379" s="6"/>
      <c r="E379" s="15"/>
    </row>
    <row r="380" spans="1:250">
      <c r="A380" s="14"/>
      <c r="B380" s="220"/>
      <c r="C380" s="6"/>
      <c r="E380" s="15"/>
    </row>
    <row r="381" spans="1:250">
      <c r="A381" s="14">
        <v>1.7</v>
      </c>
      <c r="B381" s="226" t="s">
        <v>295</v>
      </c>
      <c r="C381" s="6"/>
      <c r="E381" s="15"/>
    </row>
    <row r="382" spans="1:250">
      <c r="A382" s="14" t="s">
        <v>1054</v>
      </c>
      <c r="B382" s="221" t="s">
        <v>296</v>
      </c>
      <c r="C382" s="6"/>
      <c r="E382" s="15"/>
    </row>
    <row r="383" spans="1:250">
      <c r="A383" s="14"/>
      <c r="B383" s="220"/>
      <c r="C383" s="6"/>
      <c r="E383" s="15"/>
    </row>
    <row r="384" spans="1:250" ht="28.5">
      <c r="A384" s="14"/>
      <c r="B384" s="220" t="s">
        <v>297</v>
      </c>
      <c r="C384" s="6"/>
      <c r="E384" s="15"/>
    </row>
    <row r="385" spans="1:5" ht="28.5">
      <c r="A385" s="14"/>
      <c r="B385" s="220" t="s">
        <v>298</v>
      </c>
      <c r="C385" s="6"/>
      <c r="E385" s="15"/>
    </row>
    <row r="386" spans="1:5" ht="28.5">
      <c r="A386" s="14"/>
      <c r="B386" s="220" t="s">
        <v>299</v>
      </c>
      <c r="C386" s="6"/>
      <c r="E386" s="15"/>
    </row>
    <row r="387" spans="1:5" ht="28.5">
      <c r="A387" s="14"/>
      <c r="B387" s="220" t="s">
        <v>300</v>
      </c>
      <c r="C387" s="6"/>
      <c r="E387" s="15"/>
    </row>
    <row r="388" spans="1:5" ht="28.5">
      <c r="A388" s="14"/>
      <c r="B388" s="220" t="s">
        <v>301</v>
      </c>
      <c r="C388" s="6"/>
      <c r="E388" s="15"/>
    </row>
    <row r="389" spans="1:5" ht="28.5">
      <c r="A389" s="14"/>
      <c r="B389" s="220" t="s">
        <v>302</v>
      </c>
      <c r="C389" s="6"/>
      <c r="E389" s="15"/>
    </row>
    <row r="390" spans="1:5" ht="28.5">
      <c r="A390" s="14"/>
      <c r="B390" s="220" t="s">
        <v>303</v>
      </c>
      <c r="C390" s="6"/>
      <c r="E390" s="15"/>
    </row>
    <row r="391" spans="1:5" ht="28.5">
      <c r="A391" s="14"/>
      <c r="B391" s="220" t="s">
        <v>304</v>
      </c>
      <c r="C391" s="6"/>
      <c r="E391" s="15"/>
    </row>
    <row r="392" spans="1:5">
      <c r="A392" s="14"/>
      <c r="B392" s="220" t="s">
        <v>305</v>
      </c>
      <c r="C392" s="6"/>
      <c r="E392" s="15"/>
    </row>
    <row r="393" spans="1:5">
      <c r="A393" s="14"/>
      <c r="B393" s="220"/>
      <c r="C393" s="6"/>
      <c r="E393" s="15"/>
    </row>
    <row r="394" spans="1:5">
      <c r="A394" s="14" t="s">
        <v>1055</v>
      </c>
      <c r="B394" s="221" t="s">
        <v>306</v>
      </c>
      <c r="C394" s="6"/>
      <c r="E394" s="15"/>
    </row>
    <row r="395" spans="1:5">
      <c r="A395" s="14"/>
      <c r="B395" s="220"/>
      <c r="C395" s="6"/>
      <c r="E395" s="15"/>
    </row>
    <row r="396" spans="1:5" ht="28.5">
      <c r="A396" s="14"/>
      <c r="B396" s="220" t="s">
        <v>307</v>
      </c>
      <c r="C396" s="6"/>
      <c r="E396" s="15"/>
    </row>
    <row r="397" spans="1:5" ht="28.5">
      <c r="A397" s="14"/>
      <c r="B397" s="220" t="s">
        <v>308</v>
      </c>
      <c r="C397" s="6"/>
      <c r="E397" s="15"/>
    </row>
    <row r="398" spans="1:5">
      <c r="A398" s="14"/>
      <c r="B398" s="220" t="s">
        <v>309</v>
      </c>
      <c r="C398" s="6"/>
      <c r="E398" s="15"/>
    </row>
    <row r="399" spans="1:5">
      <c r="A399" s="14"/>
      <c r="B399" s="220"/>
      <c r="C399" s="6"/>
      <c r="E399" s="15"/>
    </row>
    <row r="400" spans="1:5">
      <c r="A400" s="14" t="s">
        <v>1056</v>
      </c>
      <c r="B400" s="221" t="s">
        <v>310</v>
      </c>
      <c r="C400" s="6"/>
      <c r="E400" s="15"/>
    </row>
    <row r="401" spans="1:5">
      <c r="A401" s="14"/>
      <c r="B401" s="220"/>
      <c r="C401" s="6"/>
      <c r="E401" s="15"/>
    </row>
    <row r="402" spans="1:5" ht="28.5">
      <c r="A402" s="14"/>
      <c r="B402" s="220" t="s">
        <v>311</v>
      </c>
      <c r="C402" s="6"/>
      <c r="E402" s="15"/>
    </row>
    <row r="403" spans="1:5" ht="28.5">
      <c r="A403" s="14"/>
      <c r="B403" s="220" t="s">
        <v>312</v>
      </c>
      <c r="C403" s="6"/>
      <c r="E403" s="15"/>
    </row>
    <row r="404" spans="1:5" ht="28.5">
      <c r="A404" s="14"/>
      <c r="B404" s="220" t="s">
        <v>313</v>
      </c>
      <c r="C404" s="6"/>
      <c r="E404" s="15"/>
    </row>
    <row r="405" spans="1:5">
      <c r="A405" s="14"/>
      <c r="B405" s="220" t="s">
        <v>314</v>
      </c>
      <c r="C405" s="6"/>
      <c r="E405" s="15"/>
    </row>
    <row r="406" spans="1:5">
      <c r="A406" s="14"/>
      <c r="B406" s="220"/>
      <c r="C406" s="6"/>
      <c r="E406" s="15"/>
    </row>
    <row r="407" spans="1:5">
      <c r="A407" s="14" t="s">
        <v>1057</v>
      </c>
      <c r="B407" s="221" t="s">
        <v>315</v>
      </c>
      <c r="C407" s="6"/>
      <c r="E407" s="15"/>
    </row>
    <row r="408" spans="1:5">
      <c r="A408" s="14"/>
      <c r="B408" s="220"/>
      <c r="C408" s="6"/>
      <c r="E408" s="15"/>
    </row>
    <row r="409" spans="1:5" ht="28.5">
      <c r="A409" s="14"/>
      <c r="B409" s="220" t="s">
        <v>316</v>
      </c>
      <c r="C409" s="6"/>
      <c r="E409" s="15"/>
    </row>
    <row r="410" spans="1:5" ht="28.5">
      <c r="A410" s="14"/>
      <c r="B410" s="220" t="s">
        <v>317</v>
      </c>
      <c r="C410" s="6"/>
      <c r="E410" s="15"/>
    </row>
    <row r="411" spans="1:5">
      <c r="A411" s="14"/>
      <c r="B411" s="220" t="s">
        <v>318</v>
      </c>
      <c r="C411" s="6"/>
      <c r="E411" s="15"/>
    </row>
    <row r="412" spans="1:5">
      <c r="A412" s="14"/>
      <c r="B412" s="220"/>
      <c r="C412" s="6"/>
      <c r="E412" s="15"/>
    </row>
    <row r="413" spans="1:5" ht="28.5">
      <c r="A413" s="14"/>
      <c r="B413" s="220" t="s">
        <v>319</v>
      </c>
      <c r="C413" s="6"/>
      <c r="E413" s="15"/>
    </row>
    <row r="414" spans="1:5" ht="28.5">
      <c r="A414" s="14"/>
      <c r="B414" s="220" t="s">
        <v>320</v>
      </c>
      <c r="C414" s="6"/>
      <c r="E414" s="15"/>
    </row>
    <row r="415" spans="1:5" ht="28.5">
      <c r="A415" s="14"/>
      <c r="B415" s="220" t="s">
        <v>321</v>
      </c>
      <c r="C415" s="6"/>
      <c r="E415" s="15"/>
    </row>
    <row r="416" spans="1:5">
      <c r="A416" s="14"/>
      <c r="B416" s="220" t="s">
        <v>322</v>
      </c>
      <c r="C416" s="6"/>
      <c r="E416" s="15"/>
    </row>
    <row r="417" spans="1:5">
      <c r="A417" s="14"/>
      <c r="B417" s="220"/>
      <c r="C417" s="6"/>
      <c r="E417" s="15"/>
    </row>
    <row r="418" spans="1:5" ht="28.5">
      <c r="A418" s="14"/>
      <c r="B418" s="220" t="s">
        <v>323</v>
      </c>
      <c r="C418" s="6"/>
      <c r="E418" s="15"/>
    </row>
    <row r="419" spans="1:5" ht="28.5">
      <c r="A419" s="14"/>
      <c r="B419" s="220" t="s">
        <v>324</v>
      </c>
      <c r="C419" s="6"/>
      <c r="E419" s="15"/>
    </row>
    <row r="420" spans="1:5">
      <c r="A420" s="14"/>
      <c r="B420" s="220"/>
      <c r="C420" s="6"/>
      <c r="E420" s="15"/>
    </row>
    <row r="421" spans="1:5" ht="28.5">
      <c r="A421" s="14"/>
      <c r="B421" s="220" t="s">
        <v>325</v>
      </c>
      <c r="C421" s="6"/>
      <c r="E421" s="15"/>
    </row>
    <row r="422" spans="1:5" ht="28.5">
      <c r="A422" s="14"/>
      <c r="B422" s="220" t="s">
        <v>326</v>
      </c>
      <c r="C422" s="6"/>
      <c r="E422" s="15"/>
    </row>
    <row r="423" spans="1:5" ht="28.5">
      <c r="A423" s="14"/>
      <c r="B423" s="220" t="s">
        <v>327</v>
      </c>
      <c r="C423" s="6"/>
      <c r="E423" s="15"/>
    </row>
    <row r="424" spans="1:5">
      <c r="A424" s="14"/>
      <c r="B424" s="220"/>
      <c r="C424" s="6"/>
      <c r="E424" s="15"/>
    </row>
    <row r="425" spans="1:5" ht="28.5">
      <c r="A425" s="14"/>
      <c r="B425" s="220" t="s">
        <v>328</v>
      </c>
      <c r="C425" s="6"/>
      <c r="E425" s="15"/>
    </row>
    <row r="426" spans="1:5">
      <c r="A426" s="14"/>
      <c r="B426" s="220" t="s">
        <v>329</v>
      </c>
      <c r="C426" s="6"/>
      <c r="E426" s="15"/>
    </row>
    <row r="427" spans="1:5">
      <c r="A427" s="14"/>
      <c r="B427" s="220"/>
      <c r="C427" s="6"/>
      <c r="E427" s="15"/>
    </row>
    <row r="428" spans="1:5">
      <c r="A428" s="14"/>
      <c r="B428" s="220"/>
      <c r="C428" s="18" t="s">
        <v>128</v>
      </c>
      <c r="D428" s="19" t="s">
        <v>53</v>
      </c>
      <c r="E428" s="20"/>
    </row>
    <row r="429" spans="1:5">
      <c r="A429" s="14"/>
      <c r="B429" s="225"/>
      <c r="C429" s="6"/>
      <c r="E429" s="15"/>
    </row>
    <row r="430" spans="1:5">
      <c r="A430" s="14">
        <v>1.8</v>
      </c>
      <c r="B430" s="221" t="s">
        <v>330</v>
      </c>
      <c r="C430" s="6"/>
      <c r="E430" s="15"/>
    </row>
    <row r="431" spans="1:5">
      <c r="A431" s="14"/>
      <c r="B431" s="220"/>
      <c r="C431" s="6"/>
      <c r="E431" s="15"/>
    </row>
    <row r="432" spans="1:5" ht="28.5">
      <c r="A432" s="14"/>
      <c r="B432" s="220" t="s">
        <v>331</v>
      </c>
      <c r="C432" s="6"/>
      <c r="E432" s="15"/>
    </row>
    <row r="433" spans="1:5" ht="28.5">
      <c r="A433" s="14"/>
      <c r="B433" s="220" t="s">
        <v>332</v>
      </c>
      <c r="C433" s="6"/>
      <c r="E433" s="15"/>
    </row>
    <row r="434" spans="1:5" ht="28.5">
      <c r="A434" s="14"/>
      <c r="B434" s="220" t="s">
        <v>333</v>
      </c>
      <c r="C434" s="6"/>
      <c r="E434" s="15"/>
    </row>
    <row r="435" spans="1:5">
      <c r="A435" s="14"/>
      <c r="B435" s="220"/>
      <c r="C435" s="6"/>
      <c r="E435" s="15"/>
    </row>
    <row r="436" spans="1:5" ht="28.5">
      <c r="A436" s="14"/>
      <c r="B436" s="220" t="s">
        <v>334</v>
      </c>
      <c r="C436" s="6"/>
      <c r="E436" s="15"/>
    </row>
    <row r="437" spans="1:5" ht="28.5">
      <c r="A437" s="14"/>
      <c r="B437" s="220" t="s">
        <v>335</v>
      </c>
      <c r="C437" s="6"/>
      <c r="E437" s="15"/>
    </row>
    <row r="438" spans="1:5" ht="28.5">
      <c r="A438" s="14"/>
      <c r="B438" s="220" t="s">
        <v>336</v>
      </c>
      <c r="C438" s="6"/>
      <c r="E438" s="15"/>
    </row>
    <row r="439" spans="1:5">
      <c r="A439" s="14"/>
      <c r="B439" s="220"/>
      <c r="C439" s="6"/>
      <c r="E439" s="15"/>
    </row>
    <row r="440" spans="1:5" ht="28.5">
      <c r="A440" s="14"/>
      <c r="B440" s="220" t="s">
        <v>337</v>
      </c>
      <c r="C440" s="6"/>
      <c r="E440" s="15"/>
    </row>
    <row r="441" spans="1:5" ht="28.5">
      <c r="A441" s="14"/>
      <c r="B441" s="220" t="s">
        <v>338</v>
      </c>
      <c r="C441" s="6"/>
      <c r="E441" s="15"/>
    </row>
    <row r="442" spans="1:5">
      <c r="A442" s="14"/>
      <c r="B442" s="220" t="s">
        <v>339</v>
      </c>
      <c r="C442" s="6"/>
      <c r="E442" s="15"/>
    </row>
    <row r="443" spans="1:5">
      <c r="A443" s="14"/>
      <c r="B443" s="220"/>
      <c r="C443" s="6"/>
      <c r="E443" s="15"/>
    </row>
    <row r="444" spans="1:5">
      <c r="A444" s="14">
        <v>1.9</v>
      </c>
      <c r="B444" s="221" t="s">
        <v>340</v>
      </c>
      <c r="C444" s="6"/>
      <c r="E444" s="15"/>
    </row>
    <row r="445" spans="1:5">
      <c r="A445" s="14"/>
      <c r="B445" s="225"/>
      <c r="C445" s="6"/>
      <c r="E445" s="15"/>
    </row>
    <row r="446" spans="1:5" ht="28.5">
      <c r="A446" s="14"/>
      <c r="B446" s="220" t="s">
        <v>341</v>
      </c>
      <c r="C446" s="6"/>
      <c r="E446" s="15"/>
    </row>
    <row r="447" spans="1:5" ht="28.5">
      <c r="A447" s="14"/>
      <c r="B447" s="220" t="s">
        <v>342</v>
      </c>
      <c r="C447" s="6"/>
      <c r="E447" s="15"/>
    </row>
    <row r="448" spans="1:5" ht="28.5">
      <c r="A448" s="14"/>
      <c r="B448" s="220" t="s">
        <v>343</v>
      </c>
      <c r="C448" s="6"/>
      <c r="E448" s="15"/>
    </row>
    <row r="449" spans="1:5">
      <c r="A449" s="14"/>
      <c r="B449" s="220"/>
      <c r="C449" s="6"/>
      <c r="E449" s="15"/>
    </row>
    <row r="450" spans="1:5" ht="28.5">
      <c r="A450" s="14"/>
      <c r="B450" s="220" t="s">
        <v>344</v>
      </c>
      <c r="C450" s="6"/>
      <c r="E450" s="15"/>
    </row>
    <row r="451" spans="1:5" ht="28.5">
      <c r="A451" s="14"/>
      <c r="B451" s="220" t="s">
        <v>345</v>
      </c>
      <c r="C451" s="6"/>
      <c r="E451" s="15"/>
    </row>
    <row r="452" spans="1:5" ht="28.5">
      <c r="A452" s="14"/>
      <c r="B452" s="220" t="s">
        <v>346</v>
      </c>
      <c r="C452" s="6"/>
      <c r="E452" s="15"/>
    </row>
    <row r="453" spans="1:5" ht="28.5">
      <c r="A453" s="14"/>
      <c r="B453" s="220" t="s">
        <v>347</v>
      </c>
      <c r="C453" s="6"/>
      <c r="E453" s="15"/>
    </row>
    <row r="454" spans="1:5">
      <c r="A454" s="14"/>
      <c r="B454" s="220" t="s">
        <v>348</v>
      </c>
      <c r="C454" s="6"/>
      <c r="E454" s="15"/>
    </row>
    <row r="455" spans="1:5">
      <c r="A455" s="14"/>
      <c r="B455" s="220"/>
      <c r="C455" s="6"/>
      <c r="E455" s="15"/>
    </row>
    <row r="456" spans="1:5" ht="28.5">
      <c r="A456" s="14"/>
      <c r="B456" s="220" t="s">
        <v>349</v>
      </c>
      <c r="C456" s="6"/>
      <c r="E456" s="15"/>
    </row>
    <row r="457" spans="1:5">
      <c r="A457" s="230">
        <v>1.1000000000000001</v>
      </c>
      <c r="B457" s="221" t="s">
        <v>350</v>
      </c>
      <c r="C457" s="6"/>
      <c r="E457" s="15"/>
    </row>
    <row r="458" spans="1:5">
      <c r="A458" s="14"/>
      <c r="B458" s="220"/>
      <c r="C458" s="6"/>
      <c r="E458" s="15"/>
    </row>
    <row r="459" spans="1:5" ht="28.5">
      <c r="A459" s="14"/>
      <c r="B459" s="220" t="s">
        <v>351</v>
      </c>
      <c r="C459" s="6"/>
      <c r="E459" s="15"/>
    </row>
    <row r="460" spans="1:5" ht="28.5">
      <c r="A460" s="14"/>
      <c r="B460" s="220" t="s">
        <v>352</v>
      </c>
      <c r="C460" s="6"/>
      <c r="E460" s="15"/>
    </row>
    <row r="461" spans="1:5">
      <c r="A461" s="14"/>
      <c r="B461" s="221"/>
      <c r="C461" s="6"/>
      <c r="E461" s="15"/>
    </row>
    <row r="462" spans="1:5">
      <c r="A462" s="14">
        <v>1.1100000000000001</v>
      </c>
      <c r="B462" s="221" t="s">
        <v>353</v>
      </c>
      <c r="C462" s="6"/>
      <c r="E462" s="15"/>
    </row>
    <row r="463" spans="1:5">
      <c r="A463" s="14"/>
      <c r="B463" s="220"/>
      <c r="C463" s="6"/>
      <c r="E463" s="15"/>
    </row>
    <row r="464" spans="1:5" ht="28.5">
      <c r="A464" s="14"/>
      <c r="B464" s="220" t="s">
        <v>354</v>
      </c>
      <c r="C464" s="6"/>
      <c r="E464" s="15"/>
    </row>
    <row r="465" spans="1:5" ht="28.5">
      <c r="A465" s="14"/>
      <c r="B465" s="220" t="s">
        <v>355</v>
      </c>
      <c r="C465" s="6"/>
      <c r="E465" s="15"/>
    </row>
    <row r="466" spans="1:5" ht="28.5">
      <c r="A466" s="14"/>
      <c r="B466" s="220" t="s">
        <v>356</v>
      </c>
      <c r="C466" s="6"/>
      <c r="E466" s="15"/>
    </row>
    <row r="467" spans="1:5" ht="28.5">
      <c r="A467" s="14"/>
      <c r="B467" s="220" t="s">
        <v>357</v>
      </c>
      <c r="C467" s="6"/>
      <c r="E467" s="15"/>
    </row>
    <row r="468" spans="1:5">
      <c r="A468" s="14"/>
      <c r="B468" s="220" t="s">
        <v>358</v>
      </c>
      <c r="C468" s="6"/>
      <c r="E468" s="15"/>
    </row>
    <row r="469" spans="1:5">
      <c r="A469" s="14"/>
      <c r="B469" s="220"/>
      <c r="C469" s="6"/>
      <c r="E469" s="15"/>
    </row>
    <row r="470" spans="1:5">
      <c r="A470" s="14"/>
      <c r="B470" s="220"/>
      <c r="C470" s="6"/>
      <c r="E470" s="15"/>
    </row>
    <row r="471" spans="1:5">
      <c r="A471" s="14"/>
      <c r="B471" s="220"/>
      <c r="C471" s="18" t="s">
        <v>128</v>
      </c>
      <c r="D471" s="19" t="s">
        <v>53</v>
      </c>
      <c r="E471" s="20"/>
    </row>
    <row r="472" spans="1:5">
      <c r="A472" s="14"/>
      <c r="B472" s="220"/>
      <c r="C472" s="6"/>
      <c r="E472" s="15"/>
    </row>
    <row r="473" spans="1:5">
      <c r="A473" s="14"/>
      <c r="B473" s="220"/>
      <c r="C473" s="6"/>
      <c r="E473" s="15"/>
    </row>
    <row r="474" spans="1:5">
      <c r="A474" s="14"/>
      <c r="B474" s="220"/>
      <c r="C474" s="6"/>
      <c r="E474" s="15"/>
    </row>
    <row r="475" spans="1:5">
      <c r="A475" s="14">
        <v>1.1200000000000001</v>
      </c>
      <c r="B475" s="221" t="s">
        <v>359</v>
      </c>
      <c r="C475" s="6"/>
      <c r="E475" s="15"/>
    </row>
    <row r="476" spans="1:5">
      <c r="A476" s="14"/>
      <c r="B476" s="220"/>
      <c r="C476" s="6"/>
      <c r="E476" s="15"/>
    </row>
    <row r="477" spans="1:5" ht="28.5">
      <c r="A477" s="14"/>
      <c r="B477" s="220" t="s">
        <v>360</v>
      </c>
      <c r="C477" s="6"/>
      <c r="E477" s="15"/>
    </row>
    <row r="478" spans="1:5" ht="28.5">
      <c r="A478" s="14"/>
      <c r="B478" s="220" t="s">
        <v>361</v>
      </c>
      <c r="C478" s="6"/>
      <c r="E478" s="15"/>
    </row>
    <row r="479" spans="1:5" ht="28.5">
      <c r="A479" s="14" t="s">
        <v>36</v>
      </c>
      <c r="B479" s="220" t="s">
        <v>362</v>
      </c>
      <c r="C479" s="6"/>
      <c r="E479" s="15"/>
    </row>
    <row r="480" spans="1:5">
      <c r="A480" s="14"/>
      <c r="B480" s="220"/>
      <c r="C480" s="6"/>
      <c r="E480" s="15"/>
    </row>
    <row r="481" spans="1:5" ht="28.5">
      <c r="A481" s="14"/>
      <c r="B481" s="220" t="s">
        <v>363</v>
      </c>
      <c r="C481" s="6"/>
      <c r="E481" s="15"/>
    </row>
    <row r="482" spans="1:5">
      <c r="A482" s="14"/>
      <c r="B482" s="220" t="s">
        <v>364</v>
      </c>
      <c r="C482" s="6"/>
      <c r="E482" s="15"/>
    </row>
    <row r="483" spans="1:5">
      <c r="A483" s="14"/>
      <c r="B483" s="220"/>
      <c r="C483" s="6"/>
      <c r="E483" s="15"/>
    </row>
    <row r="484" spans="1:5">
      <c r="A484" s="14">
        <v>1.1299999999999999</v>
      </c>
      <c r="B484" s="226" t="s">
        <v>365</v>
      </c>
      <c r="C484" s="6"/>
      <c r="E484" s="15"/>
    </row>
    <row r="485" spans="1:5">
      <c r="A485" s="14"/>
      <c r="B485" s="220"/>
      <c r="C485" s="6"/>
      <c r="E485" s="15"/>
    </row>
    <row r="486" spans="1:5">
      <c r="A486" s="14" t="s">
        <v>1058</v>
      </c>
      <c r="B486" s="221" t="s">
        <v>366</v>
      </c>
      <c r="C486" s="6"/>
      <c r="E486" s="15"/>
    </row>
    <row r="487" spans="1:5">
      <c r="A487" s="14"/>
      <c r="B487" s="220"/>
      <c r="C487" s="6"/>
      <c r="E487" s="15"/>
    </row>
    <row r="488" spans="1:5" ht="28.5">
      <c r="A488" s="14" t="s">
        <v>143</v>
      </c>
      <c r="B488" s="220" t="s">
        <v>367</v>
      </c>
      <c r="C488" s="6"/>
      <c r="E488" s="15"/>
    </row>
    <row r="489" spans="1:5" ht="28.5">
      <c r="A489" s="14"/>
      <c r="B489" s="220" t="s">
        <v>368</v>
      </c>
      <c r="C489" s="6"/>
      <c r="E489" s="15"/>
    </row>
    <row r="490" spans="1:5" ht="28.5">
      <c r="A490" s="14"/>
      <c r="B490" s="220" t="s">
        <v>369</v>
      </c>
      <c r="C490" s="6"/>
      <c r="E490" s="15"/>
    </row>
    <row r="491" spans="1:5">
      <c r="A491" s="14"/>
      <c r="B491" s="220"/>
      <c r="C491" s="6"/>
      <c r="E491" s="15"/>
    </row>
    <row r="492" spans="1:5">
      <c r="A492" s="14" t="s">
        <v>1059</v>
      </c>
      <c r="B492" s="221" t="s">
        <v>370</v>
      </c>
      <c r="C492" s="6"/>
      <c r="E492" s="15"/>
    </row>
    <row r="493" spans="1:5">
      <c r="A493" s="14"/>
      <c r="B493" s="220"/>
      <c r="C493" s="6"/>
      <c r="E493" s="15"/>
    </row>
    <row r="494" spans="1:5" ht="28.5">
      <c r="A494" s="14"/>
      <c r="B494" s="220" t="s">
        <v>371</v>
      </c>
      <c r="C494" s="6"/>
      <c r="E494" s="15"/>
    </row>
    <row r="495" spans="1:5" ht="28.5">
      <c r="A495" s="14"/>
      <c r="B495" s="220" t="s">
        <v>372</v>
      </c>
      <c r="C495" s="6"/>
      <c r="E495" s="15"/>
    </row>
    <row r="496" spans="1:5" ht="28.5">
      <c r="A496" s="14"/>
      <c r="B496" s="220" t="s">
        <v>373</v>
      </c>
      <c r="C496" s="6"/>
      <c r="E496" s="15"/>
    </row>
    <row r="497" spans="1:5" ht="28.5">
      <c r="A497" s="14"/>
      <c r="B497" s="220" t="s">
        <v>374</v>
      </c>
      <c r="C497" s="6"/>
      <c r="E497" s="15"/>
    </row>
    <row r="498" spans="1:5" ht="28.5">
      <c r="A498" s="14"/>
      <c r="B498" s="220" t="s">
        <v>375</v>
      </c>
      <c r="C498" s="6"/>
      <c r="E498" s="15"/>
    </row>
    <row r="499" spans="1:5" ht="28.5">
      <c r="A499" s="14" t="s">
        <v>376</v>
      </c>
      <c r="B499" s="220" t="s">
        <v>377</v>
      </c>
      <c r="C499" s="6"/>
      <c r="E499" s="15"/>
    </row>
    <row r="500" spans="1:5" ht="28.5">
      <c r="A500" s="14"/>
      <c r="B500" s="220" t="s">
        <v>378</v>
      </c>
      <c r="C500" s="6"/>
      <c r="E500" s="15"/>
    </row>
    <row r="501" spans="1:5">
      <c r="A501" s="14"/>
      <c r="B501" s="220" t="s">
        <v>379</v>
      </c>
      <c r="C501" s="6"/>
      <c r="E501" s="15"/>
    </row>
    <row r="502" spans="1:5">
      <c r="A502" s="14"/>
      <c r="B502" s="220"/>
      <c r="C502" s="6"/>
      <c r="E502" s="15"/>
    </row>
    <row r="503" spans="1:5">
      <c r="A503" s="14"/>
      <c r="B503" s="220"/>
      <c r="C503" s="6"/>
      <c r="E503" s="15"/>
    </row>
    <row r="504" spans="1:5">
      <c r="A504" s="14"/>
      <c r="B504" s="220"/>
      <c r="C504" s="6"/>
      <c r="D504" s="19" t="s">
        <v>53</v>
      </c>
      <c r="E504" s="20"/>
    </row>
    <row r="505" spans="1:5">
      <c r="A505" s="14"/>
      <c r="B505" s="220"/>
      <c r="C505" s="6"/>
      <c r="D505" s="27"/>
      <c r="E505" s="20"/>
    </row>
    <row r="506" spans="1:5">
      <c r="A506" s="14"/>
      <c r="B506" s="220"/>
      <c r="C506" s="6"/>
      <c r="D506" s="27"/>
      <c r="E506" s="20"/>
    </row>
    <row r="507" spans="1:5">
      <c r="A507" s="14"/>
      <c r="B507" s="220"/>
      <c r="C507" s="6"/>
      <c r="D507" s="27"/>
      <c r="E507" s="20"/>
    </row>
    <row r="508" spans="1:5">
      <c r="A508" s="14"/>
      <c r="B508" s="220"/>
      <c r="C508" s="6"/>
      <c r="D508" s="27"/>
      <c r="E508" s="20"/>
    </row>
    <row r="509" spans="1:5">
      <c r="A509" s="14"/>
      <c r="B509" s="220"/>
      <c r="C509" s="6"/>
      <c r="E509" s="17"/>
    </row>
    <row r="510" spans="1:5">
      <c r="A510" s="14"/>
      <c r="B510" s="220"/>
      <c r="C510" s="6"/>
      <c r="E510" s="15"/>
    </row>
    <row r="511" spans="1:5">
      <c r="A511" s="14"/>
      <c r="B511" s="220"/>
      <c r="C511" s="6"/>
      <c r="D511" s="28"/>
      <c r="E511" s="7"/>
    </row>
    <row r="512" spans="1:5">
      <c r="A512" s="14"/>
      <c r="B512" s="220"/>
      <c r="C512" s="6"/>
      <c r="D512" s="28"/>
      <c r="E512" s="7"/>
    </row>
    <row r="513" spans="1:5">
      <c r="A513" s="14"/>
      <c r="B513" s="29" t="s">
        <v>380</v>
      </c>
      <c r="C513" s="6"/>
      <c r="D513" s="28"/>
      <c r="E513" s="30"/>
    </row>
    <row r="514" spans="1:5">
      <c r="A514" s="14"/>
      <c r="B514" s="29"/>
      <c r="C514" s="6"/>
      <c r="D514" s="28"/>
      <c r="E514" s="30"/>
    </row>
    <row r="515" spans="1:5">
      <c r="A515" s="14"/>
      <c r="B515" s="6"/>
      <c r="C515" s="6"/>
      <c r="D515" s="28"/>
      <c r="E515" s="30"/>
    </row>
    <row r="516" spans="1:5">
      <c r="A516" s="14"/>
      <c r="B516" s="6" t="s">
        <v>381</v>
      </c>
      <c r="C516" s="31" t="s">
        <v>382</v>
      </c>
      <c r="D516" s="28"/>
      <c r="E516" s="32"/>
    </row>
    <row r="517" spans="1:5">
      <c r="A517" s="14"/>
      <c r="B517" s="6"/>
      <c r="C517" s="33"/>
      <c r="D517" s="28"/>
      <c r="E517" s="6"/>
    </row>
    <row r="518" spans="1:5">
      <c r="A518" s="14"/>
      <c r="B518" s="6" t="s">
        <v>381</v>
      </c>
      <c r="C518" s="31" t="s">
        <v>383</v>
      </c>
      <c r="D518" s="28"/>
      <c r="E518" s="32"/>
    </row>
    <row r="519" spans="1:5">
      <c r="A519" s="14"/>
      <c r="B519" s="6"/>
      <c r="C519" s="33"/>
      <c r="D519" s="28"/>
      <c r="E519" s="6"/>
    </row>
    <row r="520" spans="1:5">
      <c r="A520" s="14"/>
      <c r="B520" s="6" t="s">
        <v>381</v>
      </c>
      <c r="C520" s="31" t="s">
        <v>384</v>
      </c>
      <c r="D520" s="28"/>
      <c r="E520" s="32"/>
    </row>
    <row r="521" spans="1:5">
      <c r="A521" s="14"/>
      <c r="B521" s="6"/>
      <c r="C521" s="33"/>
      <c r="D521" s="28"/>
      <c r="E521" s="6"/>
    </row>
    <row r="522" spans="1:5">
      <c r="A522" s="14"/>
      <c r="B522" s="6" t="s">
        <v>381</v>
      </c>
      <c r="C522" s="31" t="s">
        <v>385</v>
      </c>
      <c r="D522" s="28"/>
      <c r="E522" s="32"/>
    </row>
    <row r="523" spans="1:5">
      <c r="A523" s="14"/>
      <c r="B523" s="6"/>
      <c r="C523" s="33"/>
      <c r="D523" s="28"/>
      <c r="E523" s="6"/>
    </row>
    <row r="524" spans="1:5">
      <c r="A524" s="14"/>
      <c r="B524" s="6" t="s">
        <v>381</v>
      </c>
      <c r="C524" s="31" t="s">
        <v>386</v>
      </c>
      <c r="D524" s="28"/>
      <c r="E524" s="32"/>
    </row>
    <row r="525" spans="1:5">
      <c r="A525" s="14"/>
      <c r="B525" s="6"/>
      <c r="C525" s="33"/>
      <c r="D525" s="28"/>
      <c r="E525" s="6"/>
    </row>
    <row r="526" spans="1:5">
      <c r="A526" s="14"/>
      <c r="B526" s="6" t="s">
        <v>381</v>
      </c>
      <c r="C526" s="31" t="s">
        <v>387</v>
      </c>
      <c r="D526" s="28"/>
      <c r="E526" s="32"/>
    </row>
    <row r="527" spans="1:5">
      <c r="A527" s="14"/>
      <c r="B527" s="6"/>
      <c r="C527" s="33"/>
      <c r="D527" s="28"/>
      <c r="E527" s="6"/>
    </row>
    <row r="528" spans="1:5">
      <c r="A528" s="14"/>
      <c r="B528" s="6" t="s">
        <v>381</v>
      </c>
      <c r="C528" s="31" t="s">
        <v>388</v>
      </c>
      <c r="D528" s="28"/>
      <c r="E528" s="32"/>
    </row>
    <row r="529" spans="1:7">
      <c r="A529" s="14"/>
      <c r="B529" s="6"/>
      <c r="C529" s="33"/>
      <c r="D529" s="28"/>
      <c r="E529" s="6"/>
    </row>
    <row r="530" spans="1:7">
      <c r="A530" s="14"/>
      <c r="B530" s="6" t="s">
        <v>381</v>
      </c>
      <c r="C530" s="31" t="s">
        <v>389</v>
      </c>
      <c r="D530" s="28"/>
      <c r="E530" s="32"/>
    </row>
    <row r="531" spans="1:7">
      <c r="A531" s="14"/>
      <c r="B531" s="220"/>
      <c r="C531" s="33"/>
      <c r="D531" s="28"/>
      <c r="E531" s="30"/>
    </row>
    <row r="532" spans="1:7">
      <c r="A532" s="14"/>
      <c r="B532" s="220"/>
      <c r="C532" s="34"/>
      <c r="D532" s="28"/>
      <c r="E532" s="35"/>
    </row>
    <row r="533" spans="1:7">
      <c r="A533" s="14"/>
      <c r="B533" s="220"/>
      <c r="C533" s="6"/>
      <c r="D533" s="28"/>
      <c r="E533" s="30"/>
    </row>
    <row r="534" spans="1:7">
      <c r="A534" s="14"/>
      <c r="B534" s="792" t="s">
        <v>390</v>
      </c>
      <c r="C534" s="793"/>
      <c r="D534" s="13" t="s">
        <v>53</v>
      </c>
      <c r="E534" s="36"/>
    </row>
    <row r="535" spans="1:7">
      <c r="A535" s="14"/>
      <c r="B535" s="220"/>
      <c r="C535" s="6"/>
      <c r="E535" s="37"/>
    </row>
    <row r="536" spans="1:7" ht="15" thickBot="1">
      <c r="A536" s="14"/>
      <c r="B536" s="220"/>
      <c r="C536" s="34"/>
      <c r="E536" s="38"/>
    </row>
    <row r="537" spans="1:7" ht="15" thickTop="1">
      <c r="A537" s="45"/>
      <c r="B537" s="228"/>
      <c r="C537" s="10"/>
      <c r="D537" s="10"/>
      <c r="E537" s="46"/>
    </row>
    <row r="538" spans="1:7">
      <c r="A538" s="27"/>
      <c r="B538" s="220"/>
      <c r="C538" s="34"/>
      <c r="E538" s="6"/>
      <c r="F538" s="6"/>
      <c r="G538" s="6"/>
    </row>
    <row r="539" spans="1:7">
      <c r="A539" s="27"/>
      <c r="B539" s="220"/>
      <c r="C539" s="6"/>
      <c r="E539" s="6"/>
      <c r="F539" s="6"/>
      <c r="G539" s="6"/>
    </row>
    <row r="540" spans="1:7">
      <c r="A540" s="27"/>
      <c r="B540" s="220"/>
      <c r="C540" s="34"/>
      <c r="E540" s="39"/>
      <c r="F540" s="6"/>
      <c r="G540" s="6"/>
    </row>
    <row r="541" spans="1:7">
      <c r="A541" s="27"/>
      <c r="B541" s="220"/>
      <c r="C541" s="34"/>
      <c r="E541" s="39"/>
      <c r="F541" s="6"/>
      <c r="G541" s="6"/>
    </row>
    <row r="542" spans="1:7">
      <c r="A542" s="27"/>
      <c r="B542" s="220"/>
      <c r="C542" s="6"/>
      <c r="E542" s="39"/>
      <c r="F542" s="6"/>
      <c r="G542" s="6"/>
    </row>
    <row r="543" spans="1:7">
      <c r="A543" s="27"/>
      <c r="B543" s="220"/>
      <c r="C543" s="34"/>
      <c r="E543" s="39"/>
      <c r="F543" s="6"/>
      <c r="G543" s="6"/>
    </row>
    <row r="544" spans="1:7">
      <c r="A544" s="27"/>
      <c r="B544" s="220"/>
      <c r="C544" s="6"/>
      <c r="E544" s="39"/>
      <c r="F544" s="6"/>
      <c r="G544" s="6"/>
    </row>
    <row r="545" spans="1:8">
      <c r="A545" s="27"/>
      <c r="B545" s="220"/>
      <c r="C545" s="34"/>
      <c r="E545" s="39"/>
      <c r="F545" s="6"/>
      <c r="G545" s="6"/>
    </row>
    <row r="546" spans="1:8">
      <c r="A546" s="27"/>
      <c r="B546" s="220"/>
      <c r="C546" s="34"/>
      <c r="E546" s="39"/>
      <c r="F546" s="6"/>
      <c r="G546" s="6"/>
    </row>
    <row r="547" spans="1:8">
      <c r="A547" s="27"/>
      <c r="B547" s="220"/>
      <c r="C547" s="34"/>
      <c r="E547" s="6"/>
      <c r="F547" s="6"/>
      <c r="G547" s="6"/>
    </row>
    <row r="548" spans="1:8">
      <c r="A548" s="27"/>
      <c r="B548" s="220"/>
      <c r="C548" s="34"/>
      <c r="E548" s="6"/>
      <c r="F548" s="6"/>
      <c r="G548" s="6"/>
    </row>
    <row r="549" spans="1:8">
      <c r="A549" s="27"/>
      <c r="B549" s="220"/>
      <c r="C549" s="34"/>
      <c r="E549" s="6"/>
      <c r="F549" s="6"/>
      <c r="G549" s="6"/>
    </row>
    <row r="550" spans="1:8">
      <c r="A550" s="27"/>
      <c r="B550" s="229"/>
      <c r="C550" s="18"/>
      <c r="E550" s="6"/>
      <c r="F550" s="6"/>
      <c r="G550" s="6"/>
    </row>
    <row r="551" spans="1:8">
      <c r="A551" s="27"/>
      <c r="B551" s="23"/>
      <c r="C551" s="6"/>
      <c r="D551" s="40"/>
      <c r="E551" s="6"/>
      <c r="F551" s="6"/>
      <c r="G551" s="6"/>
    </row>
    <row r="552" spans="1:8">
      <c r="A552" s="27"/>
      <c r="B552" s="220"/>
      <c r="C552" s="6"/>
      <c r="D552" s="40"/>
      <c r="E552" s="6"/>
      <c r="F552" s="6"/>
      <c r="G552" s="6"/>
    </row>
    <row r="553" spans="1:8">
      <c r="A553" s="27"/>
      <c r="B553" s="220"/>
      <c r="C553" s="6"/>
      <c r="E553" s="6"/>
      <c r="F553" s="6"/>
      <c r="G553" s="6"/>
    </row>
    <row r="554" spans="1:8">
      <c r="A554" s="27"/>
      <c r="B554" s="220"/>
      <c r="C554" s="6"/>
      <c r="E554" s="6"/>
      <c r="F554" s="6"/>
      <c r="G554" s="6"/>
    </row>
    <row r="555" spans="1:8">
      <c r="A555" s="27"/>
      <c r="B555" s="220"/>
      <c r="C555" s="6"/>
      <c r="E555" s="39"/>
      <c r="F555" s="6"/>
      <c r="G555" s="6"/>
    </row>
    <row r="556" spans="1:8">
      <c r="A556" s="27"/>
      <c r="B556" s="220"/>
      <c r="C556" s="6"/>
      <c r="E556" s="39"/>
      <c r="F556" s="6"/>
      <c r="G556" s="6"/>
    </row>
    <row r="557" spans="1:8">
      <c r="A557" s="27"/>
      <c r="B557" s="220"/>
      <c r="C557" s="6"/>
      <c r="E557" s="39"/>
      <c r="F557" s="6"/>
      <c r="G557" s="6"/>
      <c r="H557" s="6"/>
    </row>
    <row r="558" spans="1:8">
      <c r="A558" s="27"/>
      <c r="B558" s="220"/>
      <c r="C558" s="6"/>
      <c r="E558" s="39"/>
      <c r="F558" s="6"/>
      <c r="G558" s="6"/>
      <c r="H558" s="6"/>
    </row>
    <row r="559" spans="1:8">
      <c r="A559" s="27"/>
      <c r="B559" s="225"/>
      <c r="C559" s="6"/>
      <c r="E559" s="39"/>
      <c r="F559" s="6"/>
      <c r="G559" s="6"/>
      <c r="H559" s="6"/>
    </row>
    <row r="560" spans="1:8">
      <c r="A560" s="27"/>
      <c r="B560" s="220"/>
      <c r="C560" s="6"/>
      <c r="E560" s="39"/>
      <c r="F560" s="6"/>
      <c r="G560" s="6"/>
      <c r="H560" s="6"/>
    </row>
    <row r="561" spans="1:250">
      <c r="A561" s="27"/>
      <c r="B561" s="220"/>
      <c r="C561" s="6"/>
      <c r="E561" s="39"/>
      <c r="F561" s="6"/>
      <c r="G561" s="6"/>
      <c r="H561" s="6"/>
    </row>
    <row r="562" spans="1:250">
      <c r="A562" s="27"/>
      <c r="B562" s="220"/>
      <c r="C562" s="6"/>
      <c r="E562" s="39"/>
      <c r="F562" s="6"/>
      <c r="G562" s="6"/>
      <c r="H562" s="6"/>
    </row>
    <row r="563" spans="1:250">
      <c r="A563" s="27"/>
      <c r="B563" s="220"/>
      <c r="C563" s="6"/>
      <c r="E563" s="39"/>
      <c r="F563" s="6"/>
      <c r="G563" s="6"/>
      <c r="H563" s="6"/>
    </row>
    <row r="564" spans="1:250">
      <c r="A564" s="27"/>
      <c r="B564" s="220"/>
      <c r="C564" s="6"/>
      <c r="E564" s="39"/>
      <c r="F564" s="6"/>
      <c r="G564" s="6"/>
      <c r="H564" s="6"/>
    </row>
    <row r="565" spans="1:250">
      <c r="A565" s="27"/>
      <c r="B565" s="220"/>
      <c r="C565" s="6"/>
      <c r="E565" s="39"/>
      <c r="F565" s="6"/>
      <c r="G565" s="6"/>
      <c r="H565" s="6"/>
    </row>
    <row r="566" spans="1:250">
      <c r="A566" s="27"/>
      <c r="B566" s="220"/>
      <c r="C566" s="6"/>
      <c r="E566" s="39"/>
      <c r="F566" s="6"/>
      <c r="G566" s="6"/>
      <c r="H566" s="6"/>
    </row>
    <row r="567" spans="1:250">
      <c r="A567" s="27"/>
      <c r="B567" s="220"/>
      <c r="C567" s="6"/>
      <c r="E567" s="39"/>
      <c r="F567" s="6"/>
      <c r="G567" s="6"/>
      <c r="H567" s="6"/>
    </row>
    <row r="568" spans="1:250">
      <c r="A568" s="27"/>
      <c r="B568" s="220"/>
      <c r="C568" s="6"/>
      <c r="E568" s="39"/>
      <c r="F568" s="6"/>
      <c r="G568" s="6"/>
      <c r="H568" s="6"/>
    </row>
    <row r="569" spans="1:250">
      <c r="A569" s="27"/>
      <c r="B569" s="220"/>
      <c r="C569" s="6"/>
      <c r="E569" s="39"/>
      <c r="F569" s="6"/>
      <c r="G569" s="6"/>
      <c r="H569" s="6"/>
    </row>
    <row r="570" spans="1:250">
      <c r="A570" s="27"/>
      <c r="B570" s="220"/>
      <c r="C570" s="6"/>
      <c r="E570" s="39"/>
      <c r="F570" s="6"/>
      <c r="G570" s="6"/>
      <c r="H570" s="6"/>
    </row>
    <row r="571" spans="1:250">
      <c r="A571" s="27"/>
      <c r="B571" s="220"/>
      <c r="C571" s="6"/>
      <c r="E571" s="39"/>
      <c r="F571" s="6"/>
      <c r="G571" s="6"/>
      <c r="H571" s="6"/>
    </row>
    <row r="572" spans="1:250">
      <c r="A572" s="27"/>
      <c r="B572" s="220"/>
      <c r="C572" s="6"/>
      <c r="E572" s="39"/>
      <c r="F572" s="6"/>
      <c r="G572" s="6"/>
      <c r="H572" s="6"/>
    </row>
    <row r="573" spans="1:250">
      <c r="A573" s="27"/>
      <c r="B573" s="220"/>
      <c r="C573" s="9"/>
      <c r="D573" s="9"/>
      <c r="E573" s="39"/>
      <c r="F573" s="9"/>
      <c r="G573" s="9"/>
      <c r="H573" s="9"/>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c r="AX573" s="41"/>
      <c r="AY573" s="41"/>
      <c r="AZ573" s="41"/>
      <c r="BA573" s="41"/>
      <c r="BB573" s="41"/>
      <c r="BC573" s="41"/>
      <c r="BD573" s="41"/>
      <c r="BE573" s="41"/>
      <c r="BF573" s="41"/>
      <c r="BG573" s="41"/>
      <c r="BH573" s="41"/>
      <c r="BI573" s="41"/>
      <c r="BJ573" s="41"/>
      <c r="BK573" s="41"/>
      <c r="BL573" s="41"/>
      <c r="BM573" s="41"/>
      <c r="BN573" s="41"/>
      <c r="BO573" s="41"/>
      <c r="BP573" s="41"/>
      <c r="BQ573" s="41"/>
      <c r="BR573" s="41"/>
      <c r="BS573" s="41"/>
      <c r="BT573" s="41"/>
      <c r="BU573" s="41"/>
      <c r="BV573" s="41"/>
      <c r="BW573" s="41"/>
      <c r="BX573" s="41"/>
      <c r="BY573" s="41"/>
      <c r="BZ573" s="41"/>
      <c r="CA573" s="41"/>
      <c r="CB573" s="41"/>
      <c r="CC573" s="41"/>
      <c r="CD573" s="41"/>
      <c r="CE573" s="41"/>
      <c r="CF573" s="41"/>
      <c r="CG573" s="41"/>
      <c r="CH573" s="41"/>
      <c r="CI573" s="41"/>
      <c r="CJ573" s="41"/>
      <c r="CK573" s="41"/>
      <c r="CL573" s="41"/>
      <c r="CM573" s="41"/>
      <c r="CN573" s="41"/>
      <c r="CO573" s="41"/>
      <c r="CP573" s="41"/>
      <c r="CQ573" s="41"/>
      <c r="CR573" s="41"/>
      <c r="CS573" s="41"/>
      <c r="CT573" s="41"/>
      <c r="CU573" s="41"/>
      <c r="CV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c r="EL573" s="41"/>
      <c r="EM573" s="41"/>
      <c r="EN573" s="41"/>
      <c r="EO573" s="41"/>
      <c r="EP573" s="41"/>
      <c r="EQ573" s="41"/>
      <c r="ER573" s="41"/>
      <c r="ES573" s="41"/>
      <c r="ET573" s="41"/>
      <c r="EU573" s="41"/>
      <c r="EV573" s="41"/>
      <c r="EW573" s="41"/>
      <c r="EX573" s="41"/>
      <c r="EY573" s="41"/>
      <c r="EZ573" s="41"/>
      <c r="FA573" s="41"/>
      <c r="FB573" s="41"/>
      <c r="FC573" s="41"/>
      <c r="FD573" s="41"/>
      <c r="FE573" s="41"/>
      <c r="FF573" s="41"/>
      <c r="FG573" s="41"/>
      <c r="FH573" s="41"/>
      <c r="FI573" s="41"/>
      <c r="FJ573" s="41"/>
      <c r="FK573" s="41"/>
      <c r="FL573" s="41"/>
      <c r="FM573" s="41"/>
      <c r="FN573" s="41"/>
      <c r="FO573" s="41"/>
      <c r="FP573" s="41"/>
      <c r="FQ573" s="41"/>
      <c r="FR573" s="41"/>
      <c r="FS573" s="41"/>
      <c r="FT573" s="41"/>
      <c r="FU573" s="41"/>
      <c r="FV573" s="41"/>
      <c r="FW573" s="41"/>
      <c r="FX573" s="41"/>
      <c r="FY573" s="41"/>
      <c r="FZ573" s="41"/>
      <c r="GA573" s="41"/>
      <c r="GB573" s="41"/>
      <c r="GC573" s="41"/>
      <c r="GD573" s="41"/>
      <c r="GE573" s="41"/>
      <c r="GF573" s="41"/>
      <c r="GG573" s="41"/>
      <c r="GH573" s="41"/>
      <c r="GI573" s="41"/>
      <c r="GJ573" s="41"/>
      <c r="GK573" s="41"/>
      <c r="GL573" s="41"/>
      <c r="GM573" s="41"/>
      <c r="GN573" s="41"/>
      <c r="GO573" s="41"/>
      <c r="GP573" s="41"/>
      <c r="GQ573" s="41"/>
      <c r="GR573" s="41"/>
      <c r="GS573" s="41"/>
      <c r="GT573" s="41"/>
      <c r="GU573" s="41"/>
      <c r="GV573" s="41"/>
      <c r="GW573" s="41"/>
      <c r="GX573" s="41"/>
      <c r="GY573" s="41"/>
      <c r="GZ573" s="41"/>
      <c r="HA573" s="41"/>
      <c r="HB573" s="41"/>
      <c r="HC573" s="41"/>
      <c r="HD573" s="41"/>
      <c r="HE573" s="41"/>
      <c r="HF573" s="41"/>
      <c r="HG573" s="41"/>
      <c r="HH573" s="41"/>
      <c r="HI573" s="41"/>
      <c r="HJ573" s="41"/>
      <c r="HK573" s="41"/>
      <c r="HL573" s="41"/>
      <c r="HM573" s="41"/>
      <c r="HN573" s="41"/>
      <c r="HO573" s="41"/>
      <c r="HP573" s="41"/>
      <c r="HQ573" s="41"/>
      <c r="HR573" s="41"/>
      <c r="HS573" s="41"/>
      <c r="HT573" s="41"/>
      <c r="HU573" s="41"/>
      <c r="HV573" s="41"/>
      <c r="HW573" s="41"/>
      <c r="HX573" s="41"/>
      <c r="HY573" s="41"/>
      <c r="HZ573" s="41"/>
      <c r="IA573" s="41"/>
      <c r="IB573" s="41"/>
      <c r="IC573" s="41"/>
      <c r="ID573" s="41"/>
      <c r="IE573" s="41"/>
      <c r="IF573" s="41"/>
      <c r="IG573" s="41"/>
      <c r="IH573" s="41"/>
      <c r="II573" s="41"/>
      <c r="IJ573" s="41"/>
      <c r="IK573" s="41"/>
      <c r="IL573" s="41"/>
      <c r="IM573" s="41"/>
      <c r="IN573" s="41"/>
      <c r="IO573" s="41"/>
      <c r="IP573" s="41"/>
    </row>
    <row r="574" spans="1:250">
      <c r="A574" s="27"/>
      <c r="B574" s="220"/>
      <c r="C574" s="9"/>
      <c r="D574" s="9"/>
      <c r="E574" s="39"/>
      <c r="F574" s="9"/>
      <c r="G574" s="9"/>
      <c r="H574" s="9"/>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c r="BY574" s="41"/>
      <c r="BZ574" s="41"/>
      <c r="CA574" s="41"/>
      <c r="CB574" s="41"/>
      <c r="CC574" s="41"/>
      <c r="CD574" s="41"/>
      <c r="CE574" s="41"/>
      <c r="CF574" s="41"/>
      <c r="CG574" s="41"/>
      <c r="CH574" s="41"/>
      <c r="CI574" s="41"/>
      <c r="CJ574" s="41"/>
      <c r="CK574" s="41"/>
      <c r="CL574" s="41"/>
      <c r="CM574" s="4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c r="FF574" s="41"/>
      <c r="FG574" s="41"/>
      <c r="FH574" s="41"/>
      <c r="FI574" s="41"/>
      <c r="FJ574" s="41"/>
      <c r="FK574" s="41"/>
      <c r="FL574" s="41"/>
      <c r="FM574" s="41"/>
      <c r="FN574" s="41"/>
      <c r="FO574" s="41"/>
      <c r="FP574" s="41"/>
      <c r="FQ574" s="41"/>
      <c r="FR574" s="41"/>
      <c r="FS574" s="41"/>
      <c r="FT574" s="41"/>
      <c r="FU574" s="41"/>
      <c r="FV574" s="41"/>
      <c r="FW574" s="41"/>
      <c r="FX574" s="41"/>
      <c r="FY574" s="41"/>
      <c r="FZ574" s="41"/>
      <c r="GA574" s="41"/>
      <c r="GB574" s="41"/>
      <c r="GC574" s="41"/>
      <c r="GD574" s="41"/>
      <c r="GE574" s="41"/>
      <c r="GF574" s="41"/>
      <c r="GG574" s="41"/>
      <c r="GH574" s="41"/>
      <c r="GI574" s="41"/>
      <c r="GJ574" s="41"/>
      <c r="GK574" s="41"/>
      <c r="GL574" s="41"/>
      <c r="GM574" s="41"/>
      <c r="GN574" s="41"/>
      <c r="GO574" s="41"/>
      <c r="GP574" s="41"/>
      <c r="GQ574" s="41"/>
      <c r="GR574" s="41"/>
      <c r="GS574" s="41"/>
      <c r="GT574" s="41"/>
      <c r="GU574" s="41"/>
      <c r="GV574" s="41"/>
      <c r="GW574" s="41"/>
      <c r="GX574" s="41"/>
      <c r="GY574" s="41"/>
      <c r="GZ574" s="41"/>
      <c r="HA574" s="41"/>
      <c r="HB574" s="41"/>
      <c r="HC574" s="41"/>
      <c r="HD574" s="41"/>
      <c r="HE574" s="41"/>
      <c r="HF574" s="41"/>
      <c r="HG574" s="41"/>
      <c r="HH574" s="41"/>
      <c r="HI574" s="41"/>
      <c r="HJ574" s="41"/>
      <c r="HK574" s="41"/>
      <c r="HL574" s="41"/>
      <c r="HM574" s="41"/>
      <c r="HN574" s="41"/>
      <c r="HO574" s="41"/>
      <c r="HP574" s="41"/>
      <c r="HQ574" s="41"/>
      <c r="HR574" s="41"/>
      <c r="HS574" s="41"/>
      <c r="HT574" s="41"/>
      <c r="HU574" s="41"/>
      <c r="HV574" s="41"/>
      <c r="HW574" s="41"/>
      <c r="HX574" s="41"/>
      <c r="HY574" s="41"/>
      <c r="HZ574" s="41"/>
      <c r="IA574" s="41"/>
      <c r="IB574" s="41"/>
      <c r="IC574" s="41"/>
      <c r="ID574" s="41"/>
      <c r="IE574" s="41"/>
      <c r="IF574" s="41"/>
      <c r="IG574" s="41"/>
      <c r="IH574" s="41"/>
      <c r="II574" s="41"/>
      <c r="IJ574" s="41"/>
      <c r="IK574" s="41"/>
      <c r="IL574" s="41"/>
      <c r="IM574" s="41"/>
      <c r="IN574" s="41"/>
      <c r="IO574" s="41"/>
      <c r="IP574" s="41"/>
    </row>
    <row r="575" spans="1:250">
      <c r="A575" s="27"/>
      <c r="B575" s="220"/>
      <c r="C575" s="6"/>
      <c r="E575" s="39"/>
      <c r="F575" s="6"/>
      <c r="G575" s="6"/>
      <c r="H575" s="6"/>
    </row>
    <row r="576" spans="1:250">
      <c r="A576" s="27"/>
      <c r="B576" s="220"/>
      <c r="C576" s="6"/>
      <c r="E576" s="42"/>
      <c r="F576" s="6"/>
      <c r="G576" s="6"/>
      <c r="H576" s="6"/>
    </row>
    <row r="577" spans="1:8">
      <c r="A577" s="27"/>
      <c r="B577" s="217"/>
      <c r="C577" s="6"/>
      <c r="E577" s="42"/>
      <c r="F577" s="6"/>
      <c r="G577" s="6"/>
      <c r="H577" s="6"/>
    </row>
    <row r="578" spans="1:8">
      <c r="A578" s="27"/>
      <c r="B578" s="217"/>
      <c r="C578" s="6"/>
      <c r="E578" s="42"/>
      <c r="F578" s="6"/>
      <c r="G578" s="6"/>
      <c r="H578" s="6"/>
    </row>
    <row r="579" spans="1:8">
      <c r="A579" s="27"/>
      <c r="B579" s="217"/>
      <c r="C579" s="6"/>
      <c r="E579" s="42"/>
      <c r="F579" s="6"/>
      <c r="G579" s="6"/>
      <c r="H579" s="6"/>
    </row>
    <row r="580" spans="1:8">
      <c r="A580" s="27"/>
      <c r="B580" s="217"/>
      <c r="C580" s="6"/>
      <c r="E580" s="42"/>
      <c r="F580" s="6"/>
      <c r="G580" s="6"/>
      <c r="H580" s="6"/>
    </row>
    <row r="581" spans="1:8">
      <c r="A581" s="27"/>
      <c r="B581" s="217"/>
      <c r="C581" s="6"/>
      <c r="E581" s="42"/>
      <c r="F581" s="6"/>
      <c r="G581" s="6"/>
      <c r="H581" s="6"/>
    </row>
    <row r="582" spans="1:8">
      <c r="A582" s="27"/>
      <c r="B582" s="217"/>
      <c r="C582" s="6"/>
      <c r="E582" s="42"/>
      <c r="F582" s="6"/>
      <c r="G582" s="6"/>
      <c r="H582" s="6"/>
    </row>
    <row r="583" spans="1:8">
      <c r="A583" s="27"/>
      <c r="B583" s="217"/>
      <c r="C583" s="6"/>
      <c r="E583" s="42"/>
      <c r="F583" s="6"/>
      <c r="G583" s="6"/>
      <c r="H583" s="6"/>
    </row>
  </sheetData>
  <mergeCells count="2">
    <mergeCell ref="B76:D76"/>
    <mergeCell ref="B534:C534"/>
  </mergeCells>
  <pageMargins left="0.7" right="0.7" top="0.75" bottom="0.75" header="0.3" footer="0.3"/>
  <pageSetup scale="45" orientation="portrait" horizontalDpi="1200" verticalDpi="1200" r:id="rId1"/>
  <rowBreaks count="8" manualBreakCount="8">
    <brk id="75" max="16383" man="1"/>
    <brk id="121" max="16383" man="1"/>
    <brk id="188" max="16383" man="1"/>
    <brk id="248" max="16383" man="1"/>
    <brk id="323" max="16383" man="1"/>
    <brk id="373" max="16383" man="1"/>
    <brk id="429" max="16383" man="1"/>
    <brk id="47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zoomScaleNormal="100" zoomScaleSheetLayoutView="100" workbookViewId="0">
      <pane xSplit="1" ySplit="1" topLeftCell="B149" activePane="bottomRight" state="frozen"/>
      <selection pane="topRight" activeCell="B1" sqref="B1"/>
      <selection pane="bottomLeft" activeCell="A2" sqref="A2"/>
      <selection pane="bottomRight" activeCell="F37" sqref="F37"/>
    </sheetView>
  </sheetViews>
  <sheetFormatPr defaultColWidth="8.85546875" defaultRowHeight="15"/>
  <cols>
    <col min="1" max="1" width="5.28515625" style="236" bestFit="1" customWidth="1"/>
    <col min="2" max="2" width="45.28515625" style="237" customWidth="1"/>
    <col min="3" max="3" width="5.28515625" style="236" bestFit="1" customWidth="1"/>
    <col min="4" max="4" width="7.28515625" style="236" bestFit="1" customWidth="1"/>
    <col min="5" max="5" width="9.28515625" style="236" bestFit="1" customWidth="1"/>
    <col min="6" max="6" width="11.140625" style="740" bestFit="1" customWidth="1"/>
    <col min="7" max="16384" width="8.85546875" style="236"/>
  </cols>
  <sheetData>
    <row r="1" spans="1:6" s="232" customFormat="1">
      <c r="A1" s="674" t="s">
        <v>0</v>
      </c>
      <c r="B1" s="675" t="s">
        <v>1</v>
      </c>
      <c r="C1" s="674" t="s">
        <v>2</v>
      </c>
      <c r="D1" s="676" t="s">
        <v>391</v>
      </c>
      <c r="E1" s="677" t="s">
        <v>640</v>
      </c>
      <c r="F1" s="735" t="s">
        <v>392</v>
      </c>
    </row>
    <row r="2" spans="1:6" s="232" customFormat="1">
      <c r="A2" s="429"/>
      <c r="B2" s="678"/>
      <c r="C2" s="429"/>
      <c r="D2" s="458"/>
      <c r="E2" s="679"/>
      <c r="F2" s="573"/>
    </row>
    <row r="3" spans="1:6" s="157" customFormat="1">
      <c r="A3" s="429"/>
      <c r="B3" s="171" t="str">
        <f>[1]Offices!B4</f>
        <v>PROPOSED ……………………………………....</v>
      </c>
      <c r="C3" s="174"/>
      <c r="D3" s="172"/>
      <c r="E3" s="430"/>
      <c r="F3" s="431"/>
    </row>
    <row r="4" spans="1:6" s="157" customFormat="1">
      <c r="A4" s="429"/>
      <c r="B4" s="171" t="str">
        <f>[1]Offices!B5</f>
        <v>…….………………………………….. DISTRICT</v>
      </c>
      <c r="C4" s="174"/>
      <c r="D4" s="172"/>
      <c r="E4" s="430"/>
      <c r="F4" s="431"/>
    </row>
    <row r="5" spans="1:6" s="157" customFormat="1">
      <c r="A5" s="429"/>
      <c r="B5" s="175"/>
      <c r="C5" s="174"/>
      <c r="D5" s="172"/>
      <c r="E5" s="430"/>
      <c r="F5" s="431"/>
    </row>
    <row r="6" spans="1:6" s="157" customFormat="1">
      <c r="A6" s="176">
        <v>8</v>
      </c>
      <c r="B6" s="171" t="s">
        <v>1104</v>
      </c>
      <c r="C6" s="177"/>
      <c r="D6" s="177"/>
      <c r="E6" s="177"/>
      <c r="F6" s="574"/>
    </row>
    <row r="7" spans="1:6" s="232" customFormat="1">
      <c r="A7" s="429"/>
      <c r="B7" s="175" t="s">
        <v>854</v>
      </c>
      <c r="C7" s="537"/>
      <c r="D7" s="537"/>
      <c r="E7" s="429"/>
      <c r="F7" s="572"/>
    </row>
    <row r="8" spans="1:6" s="232" customFormat="1">
      <c r="A8" s="429"/>
      <c r="B8" s="680"/>
      <c r="C8" s="537"/>
      <c r="D8" s="537"/>
      <c r="E8" s="429"/>
      <c r="F8" s="572"/>
    </row>
    <row r="9" spans="1:6" s="232" customFormat="1" ht="15.75">
      <c r="A9" s="429">
        <v>8.1</v>
      </c>
      <c r="B9" s="681" t="s">
        <v>707</v>
      </c>
      <c r="C9" s="537"/>
      <c r="D9" s="682"/>
      <c r="E9" s="682"/>
      <c r="F9" s="736"/>
    </row>
    <row r="10" spans="1:6" s="232" customFormat="1" ht="15.75">
      <c r="A10" s="429"/>
      <c r="B10" s="681" t="s">
        <v>708</v>
      </c>
      <c r="C10" s="537" t="s">
        <v>35</v>
      </c>
      <c r="D10" s="682">
        <v>16</v>
      </c>
      <c r="E10" s="682"/>
      <c r="F10" s="736">
        <f>E10*D10</f>
        <v>0</v>
      </c>
    </row>
    <row r="11" spans="1:6" s="232" customFormat="1" ht="15.75">
      <c r="A11" s="429"/>
      <c r="B11" s="681"/>
      <c r="C11" s="537"/>
      <c r="D11" s="682"/>
      <c r="E11" s="682"/>
      <c r="F11" s="736"/>
    </row>
    <row r="12" spans="1:6" s="238" customFormat="1" ht="15.75">
      <c r="A12" s="545"/>
      <c r="B12" s="683" t="s">
        <v>855</v>
      </c>
      <c r="C12" s="684"/>
      <c r="D12" s="685"/>
      <c r="E12" s="685"/>
      <c r="F12" s="737">
        <f>F10</f>
        <v>0</v>
      </c>
    </row>
    <row r="13" spans="1:6" s="232" customFormat="1" ht="15.75">
      <c r="A13" s="429"/>
      <c r="B13" s="686"/>
      <c r="C13" s="537"/>
      <c r="D13" s="682"/>
      <c r="E13" s="682"/>
      <c r="F13" s="736"/>
    </row>
    <row r="14" spans="1:6" s="232" customFormat="1" ht="15.75">
      <c r="A14" s="429"/>
      <c r="B14" s="175" t="s">
        <v>856</v>
      </c>
      <c r="C14" s="537"/>
      <c r="D14" s="682"/>
      <c r="E14" s="682"/>
      <c r="F14" s="736"/>
    </row>
    <row r="15" spans="1:6" s="232" customFormat="1" ht="15.75">
      <c r="A15" s="429"/>
      <c r="B15" s="175"/>
      <c r="C15" s="537"/>
      <c r="D15" s="682"/>
      <c r="E15" s="682"/>
      <c r="F15" s="736"/>
    </row>
    <row r="16" spans="1:6" s="232" customFormat="1" ht="15.75">
      <c r="A16" s="429"/>
      <c r="B16" s="175" t="s">
        <v>857</v>
      </c>
      <c r="C16" s="537"/>
      <c r="D16" s="682"/>
      <c r="E16" s="682"/>
      <c r="F16" s="736"/>
    </row>
    <row r="17" spans="1:6" s="232" customFormat="1" ht="15.75">
      <c r="A17" s="429"/>
      <c r="B17" s="687"/>
      <c r="C17" s="537"/>
      <c r="D17" s="682"/>
      <c r="E17" s="682"/>
      <c r="F17" s="736"/>
    </row>
    <row r="18" spans="1:6" s="232" customFormat="1" ht="15.75">
      <c r="A18" s="429">
        <v>8.1999999999999993</v>
      </c>
      <c r="B18" s="681" t="s">
        <v>709</v>
      </c>
      <c r="C18" s="537"/>
      <c r="D18" s="682"/>
      <c r="E18" s="682"/>
      <c r="F18" s="736"/>
    </row>
    <row r="19" spans="1:6" s="232" customFormat="1" ht="15.75">
      <c r="A19" s="429"/>
      <c r="B19" s="681" t="s">
        <v>710</v>
      </c>
      <c r="C19" s="537" t="s">
        <v>701</v>
      </c>
      <c r="D19" s="682">
        <f>2*2*1.5</f>
        <v>6</v>
      </c>
      <c r="E19" s="682"/>
      <c r="F19" s="736">
        <f>E19*D19</f>
        <v>0</v>
      </c>
    </row>
    <row r="20" spans="1:6" s="232" customFormat="1" ht="15.75">
      <c r="A20" s="429"/>
      <c r="B20" s="681"/>
      <c r="C20" s="537"/>
      <c r="D20" s="682"/>
      <c r="E20" s="682"/>
      <c r="F20" s="736"/>
    </row>
    <row r="21" spans="1:6" s="232" customFormat="1" ht="15.75">
      <c r="A21" s="429"/>
      <c r="B21" s="688" t="s">
        <v>712</v>
      </c>
      <c r="C21" s="537"/>
      <c r="D21" s="682"/>
      <c r="E21" s="682"/>
      <c r="F21" s="736"/>
    </row>
    <row r="22" spans="1:6" s="232" customFormat="1" ht="15.75">
      <c r="A22" s="429">
        <v>8.3000000000000007</v>
      </c>
      <c r="B22" s="681" t="s">
        <v>713</v>
      </c>
      <c r="C22" s="537" t="s">
        <v>701</v>
      </c>
      <c r="D22" s="682">
        <f>2</f>
        <v>2</v>
      </c>
      <c r="E22" s="682"/>
      <c r="F22" s="736">
        <f>E22*D22</f>
        <v>0</v>
      </c>
    </row>
    <row r="23" spans="1:6" s="232" customFormat="1" ht="15.75">
      <c r="A23" s="429"/>
      <c r="B23" s="689"/>
      <c r="C23" s="537"/>
      <c r="D23" s="682"/>
      <c r="E23" s="682"/>
      <c r="F23" s="736"/>
    </row>
    <row r="24" spans="1:6" s="232" customFormat="1" ht="31.5">
      <c r="A24" s="429">
        <v>8.4</v>
      </c>
      <c r="B24" s="690" t="s">
        <v>858</v>
      </c>
      <c r="C24" s="537" t="s">
        <v>701</v>
      </c>
      <c r="D24" s="682">
        <v>3</v>
      </c>
      <c r="E24" s="682"/>
      <c r="F24" s="736">
        <f>E24*D24</f>
        <v>0</v>
      </c>
    </row>
    <row r="25" spans="1:6" s="232" customFormat="1" ht="15.75">
      <c r="A25" s="429"/>
      <c r="B25" s="689"/>
      <c r="C25" s="537"/>
      <c r="D25" s="682"/>
      <c r="E25" s="682"/>
      <c r="F25" s="736"/>
    </row>
    <row r="26" spans="1:6" s="238" customFormat="1" ht="15.75">
      <c r="A26" s="545"/>
      <c r="B26" s="683" t="s">
        <v>855</v>
      </c>
      <c r="C26" s="684"/>
      <c r="D26" s="685"/>
      <c r="E26" s="685"/>
      <c r="F26" s="737">
        <f>SUM(F19:F25)</f>
        <v>0</v>
      </c>
    </row>
    <row r="27" spans="1:6" s="232" customFormat="1" ht="15.75">
      <c r="A27" s="429"/>
      <c r="B27" s="686"/>
      <c r="C27" s="537"/>
      <c r="D27" s="682"/>
      <c r="E27" s="682"/>
      <c r="F27" s="736"/>
    </row>
    <row r="28" spans="1:6" s="232" customFormat="1" ht="15.75">
      <c r="A28" s="429"/>
      <c r="B28" s="686"/>
      <c r="C28" s="537"/>
      <c r="D28" s="682"/>
      <c r="E28" s="682"/>
      <c r="F28" s="736"/>
    </row>
    <row r="29" spans="1:6" s="232" customFormat="1">
      <c r="A29" s="674" t="s">
        <v>0</v>
      </c>
      <c r="B29" s="675" t="s">
        <v>1</v>
      </c>
      <c r="C29" s="674" t="s">
        <v>2</v>
      </c>
      <c r="D29" s="676" t="s">
        <v>391</v>
      </c>
      <c r="E29" s="677" t="s">
        <v>640</v>
      </c>
      <c r="F29" s="735" t="s">
        <v>392</v>
      </c>
    </row>
    <row r="30" spans="1:6" s="232" customFormat="1" ht="15.75">
      <c r="A30" s="429"/>
      <c r="B30" s="175" t="s">
        <v>859</v>
      </c>
      <c r="C30" s="537"/>
      <c r="D30" s="682"/>
      <c r="E30" s="682"/>
      <c r="F30" s="736"/>
    </row>
    <row r="31" spans="1:6" s="232" customFormat="1" ht="15.75">
      <c r="A31" s="429"/>
      <c r="B31" s="175" t="s">
        <v>860</v>
      </c>
      <c r="C31" s="537"/>
      <c r="D31" s="682"/>
      <c r="E31" s="682"/>
      <c r="F31" s="736"/>
    </row>
    <row r="32" spans="1:6" s="232" customFormat="1" ht="30">
      <c r="A32" s="429"/>
      <c r="B32" s="691" t="s">
        <v>861</v>
      </c>
      <c r="C32" s="537"/>
      <c r="D32" s="682"/>
      <c r="E32" s="682"/>
      <c r="F32" s="736"/>
    </row>
    <row r="33" spans="1:6" s="232" customFormat="1" ht="30">
      <c r="A33" s="429">
        <v>8.5</v>
      </c>
      <c r="B33" s="692" t="s">
        <v>862</v>
      </c>
      <c r="C33" s="537"/>
      <c r="D33" s="682"/>
      <c r="E33" s="682"/>
      <c r="F33" s="736"/>
    </row>
    <row r="34" spans="1:6" s="232" customFormat="1" ht="30">
      <c r="A34" s="429"/>
      <c r="B34" s="692" t="s">
        <v>863</v>
      </c>
      <c r="C34" s="537" t="s">
        <v>701</v>
      </c>
      <c r="D34" s="682">
        <v>1</v>
      </c>
      <c r="E34" s="682"/>
      <c r="F34" s="736">
        <f>E34*D34</f>
        <v>0</v>
      </c>
    </row>
    <row r="35" spans="1:6" s="232" customFormat="1" ht="15.75">
      <c r="A35" s="429"/>
      <c r="B35" s="680"/>
      <c r="C35" s="537"/>
      <c r="D35" s="682"/>
      <c r="E35" s="682"/>
      <c r="F35" s="736"/>
    </row>
    <row r="36" spans="1:6" s="232" customFormat="1" ht="30">
      <c r="A36" s="429">
        <v>8.6</v>
      </c>
      <c r="B36" s="692" t="s">
        <v>864</v>
      </c>
      <c r="C36" s="537"/>
      <c r="D36" s="682"/>
      <c r="E36" s="682"/>
      <c r="F36" s="736"/>
    </row>
    <row r="37" spans="1:6" s="232" customFormat="1" ht="30">
      <c r="A37" s="429"/>
      <c r="B37" s="692" t="s">
        <v>865</v>
      </c>
      <c r="C37" s="537" t="s">
        <v>701</v>
      </c>
      <c r="D37" s="682">
        <v>3</v>
      </c>
      <c r="E37" s="682"/>
      <c r="F37" s="736">
        <f>E37*D37</f>
        <v>0</v>
      </c>
    </row>
    <row r="38" spans="1:6" s="232" customFormat="1" ht="15.75">
      <c r="A38" s="429"/>
      <c r="B38" s="680"/>
      <c r="C38" s="537"/>
      <c r="D38" s="682"/>
      <c r="E38" s="682"/>
      <c r="F38" s="736"/>
    </row>
    <row r="39" spans="1:6" s="232" customFormat="1" ht="30">
      <c r="A39" s="429">
        <v>8.6999999999999993</v>
      </c>
      <c r="B39" s="692" t="s">
        <v>866</v>
      </c>
      <c r="C39" s="537"/>
      <c r="D39" s="682"/>
      <c r="E39" s="682"/>
      <c r="F39" s="736"/>
    </row>
    <row r="40" spans="1:6" s="232" customFormat="1" ht="30">
      <c r="A40" s="429"/>
      <c r="B40" s="692" t="s">
        <v>867</v>
      </c>
      <c r="C40" s="537" t="s">
        <v>701</v>
      </c>
      <c r="D40" s="682">
        <v>3</v>
      </c>
      <c r="E40" s="682"/>
      <c r="F40" s="736">
        <f>E40*D40</f>
        <v>0</v>
      </c>
    </row>
    <row r="41" spans="1:6" s="232" customFormat="1" ht="15.75">
      <c r="A41" s="429"/>
      <c r="B41" s="680"/>
      <c r="C41" s="537"/>
      <c r="D41" s="682"/>
      <c r="E41" s="682"/>
      <c r="F41" s="736"/>
    </row>
    <row r="42" spans="1:6" s="232" customFormat="1" ht="30">
      <c r="A42" s="429">
        <v>8.8000000000000007</v>
      </c>
      <c r="B42" s="692" t="s">
        <v>868</v>
      </c>
      <c r="C42" s="537"/>
      <c r="D42" s="682"/>
      <c r="E42" s="682"/>
      <c r="F42" s="736"/>
    </row>
    <row r="43" spans="1:6" s="232" customFormat="1" ht="30">
      <c r="A43" s="429"/>
      <c r="B43" s="692" t="s">
        <v>869</v>
      </c>
      <c r="C43" s="537" t="s">
        <v>701</v>
      </c>
      <c r="D43" s="682">
        <v>1</v>
      </c>
      <c r="E43" s="682"/>
      <c r="F43" s="736">
        <f>E43*D43</f>
        <v>0</v>
      </c>
    </row>
    <row r="44" spans="1:6" s="232" customFormat="1" ht="15.75">
      <c r="A44" s="429"/>
      <c r="B44" s="692"/>
      <c r="C44" s="537"/>
      <c r="D44" s="682"/>
      <c r="E44" s="682"/>
      <c r="F44" s="736"/>
    </row>
    <row r="45" spans="1:6" s="232" customFormat="1" ht="15.75">
      <c r="A45" s="429"/>
      <c r="B45" s="693" t="s">
        <v>870</v>
      </c>
      <c r="C45" s="537"/>
      <c r="D45" s="682"/>
      <c r="E45" s="682"/>
      <c r="F45" s="736"/>
    </row>
    <row r="46" spans="1:6" s="232" customFormat="1" ht="30">
      <c r="A46" s="429"/>
      <c r="B46" s="694" t="s">
        <v>871</v>
      </c>
      <c r="C46" s="537"/>
      <c r="D46" s="682"/>
      <c r="E46" s="682"/>
      <c r="F46" s="736"/>
    </row>
    <row r="47" spans="1:6" s="232" customFormat="1" ht="15.75">
      <c r="A47" s="429"/>
      <c r="B47" s="695" t="s">
        <v>872</v>
      </c>
      <c r="C47" s="537"/>
      <c r="D47" s="682"/>
      <c r="E47" s="682"/>
      <c r="F47" s="736"/>
    </row>
    <row r="48" spans="1:6" s="232" customFormat="1" ht="15.75">
      <c r="A48" s="429"/>
      <c r="B48" s="695" t="s">
        <v>873</v>
      </c>
      <c r="C48" s="537"/>
      <c r="D48" s="682"/>
      <c r="E48" s="682"/>
      <c r="F48" s="736"/>
    </row>
    <row r="49" spans="1:6" s="232" customFormat="1" ht="15.75">
      <c r="A49" s="429"/>
      <c r="B49" s="680"/>
      <c r="C49" s="537"/>
      <c r="D49" s="682"/>
      <c r="E49" s="682"/>
      <c r="F49" s="736"/>
    </row>
    <row r="50" spans="1:6" s="232" customFormat="1" ht="15.75">
      <c r="A50" s="429">
        <v>8.9</v>
      </c>
      <c r="B50" s="696" t="s">
        <v>874</v>
      </c>
      <c r="C50" s="537" t="s">
        <v>20</v>
      </c>
      <c r="D50" s="682">
        <f>200</f>
        <v>200</v>
      </c>
      <c r="E50" s="682"/>
      <c r="F50" s="736">
        <f>E50*D50</f>
        <v>0</v>
      </c>
    </row>
    <row r="51" spans="1:6" s="232" customFormat="1" ht="15.75">
      <c r="A51" s="429"/>
      <c r="B51" s="686"/>
      <c r="C51" s="545"/>
      <c r="D51" s="682"/>
      <c r="E51" s="682"/>
      <c r="F51" s="736"/>
    </row>
    <row r="52" spans="1:6" s="232" customFormat="1" ht="15.75">
      <c r="A52" s="429"/>
      <c r="B52" s="686" t="s">
        <v>875</v>
      </c>
      <c r="C52" s="545"/>
      <c r="D52" s="682"/>
      <c r="E52" s="682"/>
      <c r="F52" s="736"/>
    </row>
    <row r="53" spans="1:6" s="232" customFormat="1" ht="15.75">
      <c r="A53" s="429"/>
      <c r="B53" s="686" t="s">
        <v>876</v>
      </c>
      <c r="C53" s="545"/>
      <c r="D53" s="682"/>
      <c r="E53" s="682"/>
      <c r="F53" s="736"/>
    </row>
    <row r="54" spans="1:6" s="232" customFormat="1" ht="30">
      <c r="A54" s="697">
        <v>8.1</v>
      </c>
      <c r="B54" s="698" t="s">
        <v>877</v>
      </c>
      <c r="C54" s="429" t="s">
        <v>35</v>
      </c>
      <c r="D54" s="682">
        <f>4/2</f>
        <v>2</v>
      </c>
      <c r="E54" s="682"/>
      <c r="F54" s="736">
        <f>E54*D54</f>
        <v>0</v>
      </c>
    </row>
    <row r="55" spans="1:6" s="232" customFormat="1" ht="15.75">
      <c r="A55" s="697"/>
      <c r="B55" s="687"/>
      <c r="C55" s="545"/>
      <c r="D55" s="682"/>
      <c r="E55" s="682"/>
      <c r="F55" s="736"/>
    </row>
    <row r="56" spans="1:6" s="232" customFormat="1" ht="20.45" customHeight="1">
      <c r="A56" s="697"/>
      <c r="B56" s="699" t="s">
        <v>878</v>
      </c>
      <c r="C56" s="537"/>
      <c r="D56" s="682"/>
      <c r="E56" s="682"/>
      <c r="F56" s="736"/>
    </row>
    <row r="57" spans="1:6" s="232" customFormat="1" ht="15.75">
      <c r="A57" s="697">
        <v>8.11</v>
      </c>
      <c r="B57" s="681" t="s">
        <v>879</v>
      </c>
      <c r="C57" s="537" t="s">
        <v>35</v>
      </c>
      <c r="D57" s="682">
        <f>32/2</f>
        <v>16</v>
      </c>
      <c r="E57" s="682"/>
      <c r="F57" s="736">
        <f>E57*D57</f>
        <v>0</v>
      </c>
    </row>
    <row r="58" spans="1:6" s="232" customFormat="1" ht="15.75">
      <c r="A58" s="697"/>
      <c r="B58" s="681"/>
      <c r="C58" s="537"/>
      <c r="D58" s="682"/>
      <c r="E58" s="682"/>
      <c r="F58" s="736"/>
    </row>
    <row r="59" spans="1:6" s="232" customFormat="1" ht="15.75">
      <c r="A59" s="697">
        <v>8.1199999999999992</v>
      </c>
      <c r="B59" s="681" t="s">
        <v>880</v>
      </c>
      <c r="C59" s="537" t="s">
        <v>35</v>
      </c>
      <c r="D59" s="682">
        <f>10/2</f>
        <v>5</v>
      </c>
      <c r="E59" s="682"/>
      <c r="F59" s="736">
        <f>E59*D59</f>
        <v>0</v>
      </c>
    </row>
    <row r="60" spans="1:6" s="232" customFormat="1" ht="15.75">
      <c r="A60" s="697"/>
      <c r="B60" s="681"/>
      <c r="C60" s="537"/>
      <c r="D60" s="682"/>
      <c r="E60" s="682"/>
      <c r="F60" s="736"/>
    </row>
    <row r="61" spans="1:6" s="232" customFormat="1" ht="15.75">
      <c r="A61" s="697">
        <v>8.1300000000000008</v>
      </c>
      <c r="B61" s="681" t="s">
        <v>881</v>
      </c>
      <c r="C61" s="537" t="s">
        <v>35</v>
      </c>
      <c r="D61" s="682">
        <f>5/2</f>
        <v>2.5</v>
      </c>
      <c r="E61" s="682"/>
      <c r="F61" s="736">
        <f>D61*E61</f>
        <v>0</v>
      </c>
    </row>
    <row r="62" spans="1:6" s="232" customFormat="1" ht="15.75">
      <c r="A62" s="697"/>
      <c r="B62" s="700"/>
      <c r="C62" s="545"/>
      <c r="D62" s="682"/>
      <c r="E62" s="682"/>
      <c r="F62" s="736"/>
    </row>
    <row r="63" spans="1:6" s="232" customFormat="1" ht="15.75">
      <c r="A63" s="697">
        <v>8.14</v>
      </c>
      <c r="B63" s="700" t="s">
        <v>882</v>
      </c>
      <c r="C63" s="429" t="s">
        <v>35</v>
      </c>
      <c r="D63" s="682">
        <f>13/2</f>
        <v>6.5</v>
      </c>
      <c r="E63" s="682"/>
      <c r="F63" s="736">
        <f>E63*D63</f>
        <v>0</v>
      </c>
    </row>
    <row r="64" spans="1:6" s="232" customFormat="1" ht="15.75">
      <c r="A64" s="697"/>
      <c r="B64" s="700"/>
      <c r="C64" s="429"/>
      <c r="D64" s="682"/>
      <c r="E64" s="682"/>
      <c r="F64" s="572"/>
    </row>
    <row r="65" spans="1:11" s="232" customFormat="1" ht="15.75">
      <c r="A65" s="697">
        <v>8.15</v>
      </c>
      <c r="B65" s="700" t="s">
        <v>883</v>
      </c>
      <c r="C65" s="429" t="s">
        <v>35</v>
      </c>
      <c r="D65" s="682">
        <f>80/2</f>
        <v>40</v>
      </c>
      <c r="E65" s="682"/>
      <c r="F65" s="736">
        <f>E65*D65</f>
        <v>0</v>
      </c>
    </row>
    <row r="66" spans="1:11" s="238" customFormat="1" ht="15.75">
      <c r="A66" s="701"/>
      <c r="B66" s="683" t="s">
        <v>855</v>
      </c>
      <c r="C66" s="684"/>
      <c r="D66" s="684"/>
      <c r="E66" s="545"/>
      <c r="F66" s="737">
        <f>SUM(F33:F65)</f>
        <v>0</v>
      </c>
    </row>
    <row r="67" spans="1:11" s="232" customFormat="1">
      <c r="A67" s="674" t="s">
        <v>0</v>
      </c>
      <c r="B67" s="675" t="s">
        <v>1</v>
      </c>
      <c r="C67" s="674" t="s">
        <v>2</v>
      </c>
      <c r="D67" s="676" t="s">
        <v>391</v>
      </c>
      <c r="E67" s="677" t="s">
        <v>640</v>
      </c>
      <c r="F67" s="735" t="s">
        <v>392</v>
      </c>
    </row>
    <row r="68" spans="1:11" s="232" customFormat="1">
      <c r="A68" s="697"/>
      <c r="B68" s="175" t="s">
        <v>884</v>
      </c>
      <c r="C68" s="537"/>
      <c r="D68" s="537"/>
      <c r="E68" s="429"/>
      <c r="F68" s="572"/>
    </row>
    <row r="69" spans="1:11" s="232" customFormat="1">
      <c r="A69" s="697"/>
      <c r="B69" s="175"/>
      <c r="C69" s="537"/>
      <c r="D69" s="537"/>
      <c r="E69" s="429"/>
      <c r="F69" s="572"/>
    </row>
    <row r="70" spans="1:11" s="232" customFormat="1">
      <c r="A70" s="697"/>
      <c r="B70" s="175" t="s">
        <v>831</v>
      </c>
      <c r="C70" s="537"/>
      <c r="D70" s="537"/>
      <c r="E70" s="429"/>
      <c r="F70" s="572"/>
    </row>
    <row r="71" spans="1:11" s="232" customFormat="1">
      <c r="A71" s="697"/>
      <c r="B71" s="680"/>
      <c r="C71" s="537"/>
      <c r="D71" s="537"/>
      <c r="E71" s="429"/>
      <c r="F71" s="572"/>
    </row>
    <row r="72" spans="1:11" s="232" customFormat="1">
      <c r="A72" s="697"/>
      <c r="B72" s="694" t="s">
        <v>885</v>
      </c>
      <c r="C72" s="537"/>
      <c r="D72" s="537"/>
      <c r="E72" s="429"/>
      <c r="F72" s="572"/>
    </row>
    <row r="73" spans="1:11" s="232" customFormat="1" ht="30">
      <c r="A73" s="697"/>
      <c r="B73" s="695" t="s">
        <v>886</v>
      </c>
      <c r="C73" s="537"/>
      <c r="D73" s="537"/>
      <c r="E73" s="429"/>
      <c r="F73" s="572"/>
    </row>
    <row r="74" spans="1:11" s="232" customFormat="1" ht="15.75">
      <c r="A74" s="697"/>
      <c r="B74" s="695" t="s">
        <v>57</v>
      </c>
      <c r="C74" s="537"/>
      <c r="D74" s="537"/>
      <c r="E74" s="429"/>
      <c r="F74" s="736"/>
    </row>
    <row r="75" spans="1:11" s="232" customFormat="1" ht="15.75">
      <c r="A75" s="697"/>
      <c r="B75" s="687"/>
      <c r="C75" s="537"/>
      <c r="D75" s="537"/>
      <c r="E75" s="429"/>
      <c r="F75" s="736"/>
      <c r="H75" s="233"/>
      <c r="I75" s="233"/>
      <c r="J75" s="233"/>
      <c r="K75" s="233"/>
    </row>
    <row r="76" spans="1:11" s="232" customFormat="1" ht="15.75">
      <c r="A76" s="697">
        <v>8.16</v>
      </c>
      <c r="B76" s="702" t="s">
        <v>887</v>
      </c>
      <c r="C76" s="537"/>
      <c r="D76" s="682"/>
      <c r="E76" s="682"/>
      <c r="F76" s="736"/>
      <c r="H76" s="233"/>
      <c r="I76" s="233"/>
      <c r="J76" s="233"/>
      <c r="K76" s="233"/>
    </row>
    <row r="77" spans="1:11" s="232" customFormat="1" ht="15.75">
      <c r="A77" s="697"/>
      <c r="B77" s="702" t="s">
        <v>888</v>
      </c>
      <c r="C77" s="537" t="s">
        <v>889</v>
      </c>
      <c r="D77" s="682">
        <v>1.68</v>
      </c>
      <c r="E77" s="682"/>
      <c r="F77" s="736">
        <f>E77*D77</f>
        <v>0</v>
      </c>
      <c r="H77" s="233"/>
      <c r="I77" s="233"/>
      <c r="J77" s="233"/>
      <c r="K77" s="233"/>
    </row>
    <row r="78" spans="1:11" s="232" customFormat="1" ht="15.75">
      <c r="A78" s="697"/>
      <c r="B78" s="702"/>
      <c r="C78" s="537"/>
      <c r="D78" s="682"/>
      <c r="E78" s="682"/>
      <c r="F78" s="736"/>
      <c r="H78" s="233"/>
      <c r="I78" s="233"/>
      <c r="J78" s="233"/>
      <c r="K78" s="233"/>
    </row>
    <row r="79" spans="1:11" s="232" customFormat="1" ht="15.75">
      <c r="A79" s="697">
        <v>8.17</v>
      </c>
      <c r="B79" s="702" t="s">
        <v>890</v>
      </c>
      <c r="C79" s="537" t="s">
        <v>761</v>
      </c>
      <c r="D79" s="682">
        <v>150</v>
      </c>
      <c r="E79" s="682"/>
      <c r="F79" s="736">
        <f>E79*D79</f>
        <v>0</v>
      </c>
      <c r="H79" s="233"/>
      <c r="I79" s="233"/>
      <c r="J79" s="233"/>
      <c r="K79" s="233"/>
    </row>
    <row r="80" spans="1:11" s="232" customFormat="1" ht="15.75">
      <c r="A80" s="697"/>
      <c r="B80" s="702"/>
      <c r="C80" s="537"/>
      <c r="D80" s="429"/>
      <c r="E80" s="429"/>
      <c r="F80" s="736"/>
      <c r="H80" s="233"/>
      <c r="I80" s="233"/>
      <c r="J80" s="233"/>
      <c r="K80" s="233"/>
    </row>
    <row r="81" spans="1:11" s="238" customFormat="1" ht="15.75">
      <c r="A81" s="701"/>
      <c r="B81" s="683" t="s">
        <v>855</v>
      </c>
      <c r="C81" s="684"/>
      <c r="D81" s="703"/>
      <c r="E81" s="545"/>
      <c r="F81" s="737">
        <f>F77+F79</f>
        <v>0</v>
      </c>
      <c r="H81" s="239"/>
      <c r="I81" s="239"/>
      <c r="J81" s="239"/>
      <c r="K81" s="239"/>
    </row>
    <row r="82" spans="1:11" s="232" customFormat="1" ht="15.75">
      <c r="A82" s="697"/>
      <c r="B82" s="686"/>
      <c r="C82" s="537"/>
      <c r="D82" s="547"/>
      <c r="E82" s="429"/>
      <c r="F82" s="736"/>
      <c r="H82" s="233"/>
      <c r="I82" s="233"/>
      <c r="J82" s="233"/>
      <c r="K82" s="233"/>
    </row>
    <row r="83" spans="1:11" s="232" customFormat="1" ht="15.75">
      <c r="A83" s="697"/>
      <c r="B83" s="175" t="s">
        <v>891</v>
      </c>
      <c r="C83" s="537"/>
      <c r="D83" s="547"/>
      <c r="E83" s="429"/>
      <c r="F83" s="736"/>
    </row>
    <row r="84" spans="1:11" s="232" customFormat="1">
      <c r="A84" s="697"/>
      <c r="B84" s="175"/>
      <c r="C84" s="537"/>
      <c r="D84" s="547"/>
      <c r="E84" s="429"/>
      <c r="F84" s="572"/>
    </row>
    <row r="85" spans="1:11" s="232" customFormat="1">
      <c r="A85" s="697"/>
      <c r="B85" s="175" t="s">
        <v>832</v>
      </c>
      <c r="C85" s="537"/>
      <c r="D85" s="547"/>
      <c r="E85" s="429"/>
      <c r="F85" s="572"/>
    </row>
    <row r="86" spans="1:11" s="232" customFormat="1">
      <c r="A86" s="697"/>
      <c r="B86" s="175"/>
      <c r="C86" s="537"/>
      <c r="D86" s="547"/>
      <c r="E86" s="429"/>
      <c r="F86" s="572"/>
    </row>
    <row r="87" spans="1:11" s="232" customFormat="1" ht="15.75">
      <c r="A87" s="704"/>
      <c r="B87" s="695" t="s">
        <v>730</v>
      </c>
      <c r="C87" s="705"/>
      <c r="D87" s="706"/>
      <c r="E87" s="706"/>
      <c r="F87" s="736"/>
    </row>
    <row r="88" spans="1:11" s="232" customFormat="1" ht="15.75">
      <c r="A88" s="704"/>
      <c r="B88" s="707"/>
      <c r="C88" s="705"/>
      <c r="D88" s="706"/>
      <c r="E88" s="706"/>
      <c r="F88" s="736">
        <f t="shared" ref="F88:F89" si="0">C88*E88</f>
        <v>0</v>
      </c>
    </row>
    <row r="89" spans="1:11" s="232" customFormat="1" ht="30">
      <c r="A89" s="704"/>
      <c r="B89" s="175" t="s">
        <v>731</v>
      </c>
      <c r="C89" s="705"/>
      <c r="D89" s="706"/>
      <c r="E89" s="706"/>
      <c r="F89" s="736">
        <f t="shared" si="0"/>
        <v>0</v>
      </c>
    </row>
    <row r="90" spans="1:11" s="232" customFormat="1" ht="15.75">
      <c r="A90" s="704"/>
      <c r="B90" s="175" t="s">
        <v>732</v>
      </c>
      <c r="C90" s="705"/>
      <c r="D90" s="706"/>
      <c r="E90" s="706"/>
      <c r="F90" s="736"/>
    </row>
    <row r="91" spans="1:11" s="232" customFormat="1" ht="15.75">
      <c r="A91" s="704"/>
      <c r="B91" s="175" t="s">
        <v>733</v>
      </c>
      <c r="C91" s="705"/>
      <c r="D91" s="706"/>
      <c r="E91" s="706"/>
      <c r="F91" s="736"/>
    </row>
    <row r="92" spans="1:11" s="232" customFormat="1" ht="15.75">
      <c r="A92" s="704"/>
      <c r="B92" s="175" t="s">
        <v>892</v>
      </c>
      <c r="C92" s="705"/>
      <c r="D92" s="706"/>
      <c r="E92" s="706"/>
      <c r="F92" s="736"/>
    </row>
    <row r="93" spans="1:11" s="232" customFormat="1" ht="15.75">
      <c r="A93" s="704"/>
      <c r="B93" s="695"/>
      <c r="C93" s="705"/>
      <c r="D93" s="706"/>
      <c r="E93" s="706"/>
      <c r="F93" s="736"/>
    </row>
    <row r="94" spans="1:11" s="232" customFormat="1" ht="15.75">
      <c r="A94" s="704">
        <v>8.18</v>
      </c>
      <c r="B94" s="707" t="s">
        <v>893</v>
      </c>
      <c r="C94" s="705" t="s">
        <v>35</v>
      </c>
      <c r="D94" s="682">
        <v>20</v>
      </c>
      <c r="E94" s="682"/>
      <c r="F94" s="736">
        <f>E94*D94</f>
        <v>0</v>
      </c>
    </row>
    <row r="95" spans="1:11" s="232" customFormat="1" ht="15.75">
      <c r="A95" s="704"/>
      <c r="B95" s="707"/>
      <c r="C95" s="705"/>
      <c r="D95" s="682"/>
      <c r="E95" s="682"/>
      <c r="F95" s="736"/>
    </row>
    <row r="96" spans="1:11" s="232" customFormat="1" ht="15.75">
      <c r="A96" s="704"/>
      <c r="B96" s="708" t="s">
        <v>894</v>
      </c>
      <c r="C96" s="705"/>
      <c r="D96" s="682"/>
      <c r="E96" s="682"/>
      <c r="F96" s="736"/>
    </row>
    <row r="97" spans="1:6" s="232" customFormat="1" ht="15.75">
      <c r="A97" s="704"/>
      <c r="B97" s="708"/>
      <c r="C97" s="705"/>
      <c r="D97" s="682"/>
      <c r="E97" s="682"/>
      <c r="F97" s="736"/>
    </row>
    <row r="98" spans="1:6" s="232" customFormat="1" ht="15.75">
      <c r="A98" s="704"/>
      <c r="B98" s="709" t="s">
        <v>736</v>
      </c>
      <c r="C98" s="705"/>
      <c r="D98" s="682"/>
      <c r="E98" s="682"/>
      <c r="F98" s="736"/>
    </row>
    <row r="99" spans="1:6" s="232" customFormat="1" ht="15.75">
      <c r="A99" s="704"/>
      <c r="B99" s="709" t="s">
        <v>737</v>
      </c>
      <c r="C99" s="705"/>
      <c r="D99" s="682"/>
      <c r="E99" s="682"/>
      <c r="F99" s="736"/>
    </row>
    <row r="100" spans="1:6" s="232" customFormat="1" ht="15.75">
      <c r="A100" s="704"/>
      <c r="B100" s="708"/>
      <c r="C100" s="705"/>
      <c r="D100" s="682"/>
      <c r="E100" s="682"/>
      <c r="F100" s="736"/>
    </row>
    <row r="101" spans="1:6" s="232" customFormat="1" ht="15.75">
      <c r="A101" s="704">
        <v>8.19</v>
      </c>
      <c r="B101" s="707" t="s">
        <v>895</v>
      </c>
      <c r="C101" s="705" t="str">
        <f>C94</f>
        <v>SM</v>
      </c>
      <c r="D101" s="682">
        <f>D94</f>
        <v>20</v>
      </c>
      <c r="E101" s="682"/>
      <c r="F101" s="736">
        <f>E101*D101</f>
        <v>0</v>
      </c>
    </row>
    <row r="102" spans="1:6" s="232" customFormat="1" ht="15.75">
      <c r="A102" s="704"/>
      <c r="B102" s="707"/>
      <c r="C102" s="705"/>
      <c r="D102" s="682"/>
      <c r="E102" s="682"/>
      <c r="F102" s="736"/>
    </row>
    <row r="103" spans="1:6" s="232" customFormat="1" ht="15.75">
      <c r="A103" s="710"/>
      <c r="B103" s="711" t="s">
        <v>896</v>
      </c>
      <c r="C103" s="712"/>
      <c r="D103" s="682"/>
      <c r="E103" s="682"/>
      <c r="F103" s="736"/>
    </row>
    <row r="104" spans="1:6" s="232" customFormat="1" ht="15.75">
      <c r="A104" s="710"/>
      <c r="B104" s="711"/>
      <c r="C104" s="712"/>
      <c r="D104" s="682"/>
      <c r="E104" s="682"/>
      <c r="F104" s="736"/>
    </row>
    <row r="105" spans="1:6" s="232" customFormat="1" ht="15.75">
      <c r="A105" s="710"/>
      <c r="B105" s="711" t="s">
        <v>897</v>
      </c>
      <c r="C105" s="712"/>
      <c r="D105" s="682"/>
      <c r="E105" s="682"/>
      <c r="F105" s="736"/>
    </row>
    <row r="106" spans="1:6" s="232" customFormat="1" ht="15.75">
      <c r="A106" s="710"/>
      <c r="B106" s="711"/>
      <c r="C106" s="712"/>
      <c r="D106" s="682"/>
      <c r="E106" s="682"/>
      <c r="F106" s="736"/>
    </row>
    <row r="107" spans="1:6" s="232" customFormat="1" ht="15.75">
      <c r="A107" s="710"/>
      <c r="B107" s="713" t="s">
        <v>898</v>
      </c>
      <c r="C107" s="712"/>
      <c r="D107" s="682"/>
      <c r="E107" s="682"/>
      <c r="F107" s="736"/>
    </row>
    <row r="108" spans="1:6" s="232" customFormat="1" ht="15.75">
      <c r="A108" s="710"/>
      <c r="B108" s="690"/>
      <c r="C108" s="712"/>
      <c r="D108" s="682"/>
      <c r="E108" s="682"/>
      <c r="F108" s="736"/>
    </row>
    <row r="109" spans="1:6" s="232" customFormat="1" ht="15.75">
      <c r="A109" s="710">
        <v>8.1999999999999993</v>
      </c>
      <c r="B109" s="690" t="s">
        <v>899</v>
      </c>
      <c r="C109" s="706" t="s">
        <v>35</v>
      </c>
      <c r="D109" s="682">
        <v>4</v>
      </c>
      <c r="E109" s="682"/>
      <c r="F109" s="736">
        <f>E109*D109</f>
        <v>0</v>
      </c>
    </row>
    <row r="110" spans="1:6" s="232" customFormat="1" ht="31.5">
      <c r="A110" s="710"/>
      <c r="B110" s="690" t="s">
        <v>900</v>
      </c>
      <c r="C110" s="712"/>
      <c r="D110" s="682"/>
      <c r="E110" s="682"/>
      <c r="F110" s="736"/>
    </row>
    <row r="111" spans="1:6" s="232" customFormat="1" ht="15.75">
      <c r="A111" s="710"/>
      <c r="B111" s="690" t="s">
        <v>901</v>
      </c>
      <c r="C111" s="712"/>
      <c r="D111" s="682"/>
      <c r="E111" s="682"/>
      <c r="F111" s="736"/>
    </row>
    <row r="112" spans="1:6" s="232" customFormat="1" ht="15.75">
      <c r="A112" s="710"/>
      <c r="B112" s="690"/>
      <c r="C112" s="712"/>
      <c r="D112" s="682"/>
      <c r="E112" s="682"/>
      <c r="F112" s="736"/>
    </row>
    <row r="113" spans="1:6" s="238" customFormat="1" ht="15.75">
      <c r="A113" s="701"/>
      <c r="B113" s="683" t="s">
        <v>855</v>
      </c>
      <c r="C113" s="684"/>
      <c r="D113" s="685"/>
      <c r="E113" s="685"/>
      <c r="F113" s="737">
        <f>F94+F101+F109</f>
        <v>0</v>
      </c>
    </row>
    <row r="114" spans="1:6" s="232" customFormat="1">
      <c r="A114" s="674" t="s">
        <v>0</v>
      </c>
      <c r="B114" s="675" t="s">
        <v>1</v>
      </c>
      <c r="C114" s="674" t="s">
        <v>2</v>
      </c>
      <c r="D114" s="676" t="s">
        <v>391</v>
      </c>
      <c r="E114" s="677" t="s">
        <v>640</v>
      </c>
      <c r="F114" s="735" t="s">
        <v>392</v>
      </c>
    </row>
    <row r="115" spans="1:6" s="232" customFormat="1">
      <c r="A115" s="697"/>
      <c r="B115" s="175" t="s">
        <v>902</v>
      </c>
      <c r="C115" s="537"/>
      <c r="D115" s="537"/>
      <c r="E115" s="429"/>
      <c r="F115" s="572"/>
    </row>
    <row r="116" spans="1:6" s="232" customFormat="1">
      <c r="A116" s="697"/>
      <c r="B116" s="175"/>
      <c r="C116" s="537"/>
      <c r="D116" s="537"/>
      <c r="E116" s="429"/>
      <c r="F116" s="572"/>
    </row>
    <row r="117" spans="1:6" s="232" customFormat="1">
      <c r="A117" s="697"/>
      <c r="B117" s="175" t="s">
        <v>903</v>
      </c>
      <c r="C117" s="537"/>
      <c r="D117" s="537"/>
      <c r="E117" s="429"/>
      <c r="F117" s="572"/>
    </row>
    <row r="118" spans="1:6" s="232" customFormat="1">
      <c r="A118" s="697"/>
      <c r="B118" s="714"/>
      <c r="C118" s="537"/>
      <c r="D118" s="537"/>
      <c r="E118" s="429"/>
      <c r="F118" s="572"/>
    </row>
    <row r="119" spans="1:6" s="232" customFormat="1" ht="31.5">
      <c r="A119" s="697">
        <v>8.2100000000000009</v>
      </c>
      <c r="B119" s="690" t="s">
        <v>904</v>
      </c>
      <c r="C119" s="537"/>
      <c r="D119" s="537"/>
      <c r="E119" s="429"/>
      <c r="F119" s="572"/>
    </row>
    <row r="120" spans="1:6" s="232" customFormat="1" ht="15.75">
      <c r="A120" s="697"/>
      <c r="B120" s="690" t="s">
        <v>905</v>
      </c>
      <c r="C120" s="537" t="s">
        <v>660</v>
      </c>
      <c r="D120" s="682">
        <v>1</v>
      </c>
      <c r="E120" s="682"/>
      <c r="F120" s="736">
        <f>E120*D120</f>
        <v>0</v>
      </c>
    </row>
    <row r="121" spans="1:6" s="232" customFormat="1" ht="15.75">
      <c r="A121" s="697"/>
      <c r="B121" s="690" t="s">
        <v>906</v>
      </c>
      <c r="C121" s="537"/>
      <c r="D121" s="682"/>
      <c r="E121" s="682"/>
      <c r="F121" s="736"/>
    </row>
    <row r="122" spans="1:6" s="232" customFormat="1" ht="15.75">
      <c r="A122" s="697"/>
      <c r="B122" s="715"/>
      <c r="C122" s="537"/>
      <c r="D122" s="682"/>
      <c r="E122" s="682"/>
      <c r="F122" s="736"/>
    </row>
    <row r="123" spans="1:6" s="232" customFormat="1" ht="15.75">
      <c r="A123" s="697"/>
      <c r="B123" s="716" t="s">
        <v>855</v>
      </c>
      <c r="C123" s="537"/>
      <c r="D123" s="682"/>
      <c r="E123" s="682"/>
      <c r="F123" s="737">
        <f>F120</f>
        <v>0</v>
      </c>
    </row>
    <row r="124" spans="1:6" s="232" customFormat="1">
      <c r="A124" s="697"/>
      <c r="B124" s="686"/>
      <c r="C124" s="537"/>
      <c r="D124" s="537"/>
      <c r="E124" s="429"/>
      <c r="F124" s="572"/>
    </row>
    <row r="125" spans="1:6" s="232" customFormat="1">
      <c r="A125" s="697"/>
      <c r="B125" s="175" t="s">
        <v>907</v>
      </c>
      <c r="C125" s="537"/>
      <c r="D125" s="458"/>
      <c r="E125" s="429"/>
      <c r="F125" s="572"/>
    </row>
    <row r="126" spans="1:6" s="232" customFormat="1">
      <c r="A126" s="697"/>
      <c r="B126" s="175"/>
      <c r="C126" s="537"/>
      <c r="D126" s="458"/>
      <c r="E126" s="429"/>
      <c r="F126" s="572"/>
    </row>
    <row r="127" spans="1:6" s="232" customFormat="1">
      <c r="A127" s="697"/>
      <c r="B127" s="175" t="s">
        <v>908</v>
      </c>
      <c r="C127" s="537"/>
      <c r="D127" s="458"/>
      <c r="E127" s="429"/>
      <c r="F127" s="572"/>
    </row>
    <row r="128" spans="1:6" s="232" customFormat="1" ht="15.75">
      <c r="A128" s="697"/>
      <c r="B128" s="692"/>
      <c r="C128" s="537"/>
      <c r="D128" s="682"/>
      <c r="E128" s="682"/>
      <c r="F128" s="736"/>
    </row>
    <row r="129" spans="1:9" s="232" customFormat="1" ht="30">
      <c r="A129" s="697">
        <v>8.2200000000000006</v>
      </c>
      <c r="B129" s="715" t="s">
        <v>909</v>
      </c>
      <c r="C129" s="537"/>
      <c r="D129" s="682"/>
      <c r="E129" s="682"/>
      <c r="F129" s="736"/>
    </row>
    <row r="130" spans="1:9" s="232" customFormat="1" ht="15.75">
      <c r="A130" s="697"/>
      <c r="B130" s="715" t="s">
        <v>910</v>
      </c>
      <c r="C130" s="717" t="s">
        <v>5</v>
      </c>
      <c r="D130" s="682">
        <v>4</v>
      </c>
      <c r="E130" s="682"/>
      <c r="F130" s="736">
        <f>E130*D130</f>
        <v>0</v>
      </c>
    </row>
    <row r="131" spans="1:9" s="232" customFormat="1" ht="15.75">
      <c r="A131" s="697"/>
      <c r="B131" s="680"/>
      <c r="C131" s="537"/>
      <c r="D131" s="682"/>
      <c r="E131" s="682"/>
      <c r="F131" s="736"/>
    </row>
    <row r="132" spans="1:9" s="232" customFormat="1" ht="15.75">
      <c r="A132" s="697"/>
      <c r="B132" s="716" t="s">
        <v>855</v>
      </c>
      <c r="C132" s="537"/>
      <c r="D132" s="682"/>
      <c r="E132" s="682"/>
      <c r="F132" s="737">
        <f>F130</f>
        <v>0</v>
      </c>
    </row>
    <row r="133" spans="1:9" s="232" customFormat="1" ht="15.75">
      <c r="A133" s="697"/>
      <c r="B133" s="718"/>
      <c r="C133" s="537"/>
      <c r="D133" s="682"/>
      <c r="E133" s="682"/>
      <c r="F133" s="736"/>
    </row>
    <row r="134" spans="1:9" s="232" customFormat="1" ht="15.75">
      <c r="A134" s="697"/>
      <c r="B134" s="709" t="s">
        <v>63</v>
      </c>
      <c r="C134" s="719"/>
      <c r="D134" s="720"/>
      <c r="E134" s="706"/>
      <c r="F134" s="736"/>
      <c r="G134" s="234"/>
      <c r="H134" s="235"/>
      <c r="I134" s="233"/>
    </row>
    <row r="135" spans="1:9" s="232" customFormat="1" ht="15.75">
      <c r="A135" s="697"/>
      <c r="B135" s="709"/>
      <c r="C135" s="719"/>
      <c r="D135" s="720"/>
      <c r="E135" s="706"/>
      <c r="F135" s="736"/>
      <c r="G135" s="234"/>
      <c r="H135" s="235"/>
      <c r="I135" s="233"/>
    </row>
    <row r="136" spans="1:9" s="232" customFormat="1" ht="15.75">
      <c r="A136" s="697"/>
      <c r="B136" s="709"/>
      <c r="C136" s="719"/>
      <c r="D136" s="721"/>
      <c r="E136" s="706"/>
      <c r="F136" s="736"/>
      <c r="G136" s="234"/>
      <c r="H136" s="235"/>
      <c r="I136" s="233"/>
    </row>
    <row r="137" spans="1:9" s="232" customFormat="1" ht="15.75">
      <c r="A137" s="697"/>
      <c r="B137" s="709" t="s">
        <v>911</v>
      </c>
      <c r="C137" s="706"/>
      <c r="D137" s="722" t="s">
        <v>64</v>
      </c>
      <c r="E137" s="723"/>
      <c r="F137" s="738" t="s">
        <v>641</v>
      </c>
      <c r="G137" s="233"/>
      <c r="H137" s="233"/>
      <c r="I137" s="233"/>
    </row>
    <row r="138" spans="1:9" s="232" customFormat="1" ht="15.75">
      <c r="A138" s="697"/>
      <c r="B138" s="724"/>
      <c r="C138" s="706"/>
      <c r="D138" s="725"/>
      <c r="E138" s="723"/>
      <c r="F138" s="736"/>
      <c r="G138" s="233"/>
      <c r="H138" s="233"/>
      <c r="I138" s="233"/>
    </row>
    <row r="139" spans="1:9" s="232" customFormat="1" ht="15.75">
      <c r="A139" s="697"/>
      <c r="B139" s="709"/>
      <c r="C139" s="706"/>
      <c r="D139" s="725"/>
      <c r="E139" s="723"/>
      <c r="F139" s="736"/>
      <c r="G139" s="233"/>
      <c r="H139" s="233"/>
      <c r="I139" s="233"/>
    </row>
    <row r="140" spans="1:9" s="232" customFormat="1" ht="15.75">
      <c r="A140" s="697"/>
      <c r="B140" s="726">
        <v>1</v>
      </c>
      <c r="C140" s="706"/>
      <c r="D140" s="727" t="s">
        <v>386</v>
      </c>
      <c r="E140" s="723"/>
      <c r="F140" s="736">
        <f>F12</f>
        <v>0</v>
      </c>
      <c r="G140" s="233"/>
      <c r="H140" s="233"/>
      <c r="I140" s="233"/>
    </row>
    <row r="141" spans="1:9" s="232" customFormat="1" ht="15.75">
      <c r="A141" s="697"/>
      <c r="B141" s="726"/>
      <c r="C141" s="706"/>
      <c r="D141" s="725"/>
      <c r="E141" s="723"/>
      <c r="F141" s="736"/>
      <c r="G141" s="233"/>
      <c r="H141" s="233"/>
      <c r="I141" s="233"/>
    </row>
    <row r="142" spans="1:9" s="232" customFormat="1" ht="15.75">
      <c r="A142" s="697"/>
      <c r="B142" s="726">
        <v>2</v>
      </c>
      <c r="C142" s="706"/>
      <c r="D142" s="727" t="s">
        <v>912</v>
      </c>
      <c r="E142" s="728"/>
      <c r="F142" s="736">
        <f>F26</f>
        <v>0</v>
      </c>
      <c r="G142" s="233"/>
      <c r="H142" s="233"/>
      <c r="I142" s="233"/>
    </row>
    <row r="143" spans="1:9" s="232" customFormat="1" ht="15.75">
      <c r="A143" s="697"/>
      <c r="B143" s="726"/>
      <c r="C143" s="706"/>
      <c r="D143" s="727"/>
      <c r="E143" s="728"/>
      <c r="F143" s="736"/>
      <c r="G143" s="233"/>
      <c r="H143" s="233"/>
      <c r="I143" s="233"/>
    </row>
    <row r="144" spans="1:9" s="232" customFormat="1" ht="15.75">
      <c r="A144" s="697"/>
      <c r="B144" s="726">
        <v>3</v>
      </c>
      <c r="C144" s="429"/>
      <c r="D144" s="727" t="s">
        <v>913</v>
      </c>
      <c r="E144" s="429"/>
      <c r="F144" s="736">
        <f>F66</f>
        <v>0</v>
      </c>
    </row>
    <row r="145" spans="1:6" s="232" customFormat="1" ht="15.75">
      <c r="A145" s="697"/>
      <c r="B145" s="687"/>
      <c r="C145" s="429"/>
      <c r="D145" s="537"/>
      <c r="E145" s="429"/>
      <c r="F145" s="736"/>
    </row>
    <row r="146" spans="1:6" s="232" customFormat="1" ht="15.75">
      <c r="A146" s="697"/>
      <c r="B146" s="726">
        <v>4</v>
      </c>
      <c r="C146" s="429"/>
      <c r="D146" s="727" t="s">
        <v>914</v>
      </c>
      <c r="E146" s="429"/>
      <c r="F146" s="736">
        <f>F81</f>
        <v>0</v>
      </c>
    </row>
    <row r="147" spans="1:6" s="232" customFormat="1" ht="15.75">
      <c r="A147" s="697"/>
      <c r="B147" s="726"/>
      <c r="C147" s="429"/>
      <c r="D147" s="537"/>
      <c r="E147" s="429"/>
      <c r="F147" s="736"/>
    </row>
    <row r="148" spans="1:6" s="232" customFormat="1" ht="15.75">
      <c r="A148" s="697"/>
      <c r="B148" s="726">
        <v>5</v>
      </c>
      <c r="C148" s="429"/>
      <c r="D148" s="727" t="s">
        <v>478</v>
      </c>
      <c r="E148" s="429"/>
      <c r="F148" s="736">
        <f>F113</f>
        <v>0</v>
      </c>
    </row>
    <row r="149" spans="1:6" s="232" customFormat="1" ht="15.75">
      <c r="A149" s="697"/>
      <c r="B149" s="726"/>
      <c r="C149" s="429"/>
      <c r="D149" s="537"/>
      <c r="E149" s="429"/>
      <c r="F149" s="736"/>
    </row>
    <row r="150" spans="1:6" s="232" customFormat="1" ht="15.75">
      <c r="A150" s="697"/>
      <c r="B150" s="726">
        <v>6</v>
      </c>
      <c r="C150" s="429"/>
      <c r="D150" s="727" t="s">
        <v>915</v>
      </c>
      <c r="E150" s="429"/>
      <c r="F150" s="736">
        <f>F123</f>
        <v>0</v>
      </c>
    </row>
    <row r="151" spans="1:6" s="232" customFormat="1" ht="15.75">
      <c r="A151" s="697"/>
      <c r="B151" s="726"/>
      <c r="C151" s="429"/>
      <c r="D151" s="537"/>
      <c r="E151" s="429"/>
      <c r="F151" s="736"/>
    </row>
    <row r="152" spans="1:6" s="232" customFormat="1" ht="15.75">
      <c r="A152" s="697"/>
      <c r="B152" s="726">
        <v>8</v>
      </c>
      <c r="C152" s="429"/>
      <c r="D152" s="727" t="s">
        <v>916</v>
      </c>
      <c r="E152" s="429"/>
      <c r="F152" s="736">
        <f>F132</f>
        <v>0</v>
      </c>
    </row>
    <row r="153" spans="1:6" s="232" customFormat="1" ht="15.75">
      <c r="A153" s="697"/>
      <c r="B153" s="726"/>
      <c r="C153" s="429"/>
      <c r="D153" s="537"/>
      <c r="E153" s="429"/>
      <c r="F153" s="739"/>
    </row>
    <row r="154" spans="1:6" s="232" customFormat="1" ht="15.75">
      <c r="A154" s="697"/>
      <c r="B154" s="726"/>
      <c r="C154" s="429"/>
      <c r="D154" s="537"/>
      <c r="E154" s="429"/>
      <c r="F154" s="739"/>
    </row>
    <row r="155" spans="1:6" s="232" customFormat="1" ht="15.75">
      <c r="A155" s="429"/>
      <c r="B155" s="726"/>
      <c r="C155" s="429"/>
      <c r="D155" s="537"/>
      <c r="E155" s="429"/>
      <c r="F155" s="739"/>
    </row>
    <row r="156" spans="1:6" s="232" customFormat="1" ht="15.75">
      <c r="A156" s="429"/>
      <c r="B156" s="729" t="s">
        <v>917</v>
      </c>
      <c r="C156" s="429"/>
      <c r="D156" s="537"/>
      <c r="E156" s="429"/>
      <c r="F156" s="737">
        <f>SUM(F140:F155)</f>
        <v>0</v>
      </c>
    </row>
    <row r="157" spans="1:6" s="232" customFormat="1" ht="15.75">
      <c r="A157" s="429"/>
      <c r="B157" s="687"/>
      <c r="C157" s="429"/>
      <c r="D157" s="537"/>
      <c r="E157" s="429"/>
      <c r="F157" s="737"/>
    </row>
    <row r="158" spans="1:6" s="232" customFormat="1" ht="15.75">
      <c r="A158" s="429"/>
      <c r="B158" s="686" t="s">
        <v>1675</v>
      </c>
      <c r="C158" s="429"/>
      <c r="D158" s="537"/>
      <c r="E158" s="429"/>
      <c r="F158" s="737">
        <f>F156*3</f>
        <v>0</v>
      </c>
    </row>
  </sheetData>
  <conditionalFormatting sqref="F87:F93">
    <cfRule type="cellIs" dxfId="1" priority="1" stopIfTrue="1" operator="equal">
      <formula>0</formula>
    </cfRule>
  </conditionalFormatting>
  <pageMargins left="0.7" right="0.7" top="0.75" bottom="0.75" header="0.3" footer="0.3"/>
  <pageSetup scale="89" orientation="portrait" horizontalDpi="1200" verticalDpi="1200" r:id="rId1"/>
  <rowBreaks count="3" manualBreakCount="3">
    <brk id="28" max="16383" man="1"/>
    <brk id="66" max="16383" man="1"/>
    <brk id="1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1"/>
  <sheetViews>
    <sheetView view="pageBreakPreview" zoomScale="115" zoomScaleNormal="55" zoomScaleSheetLayoutView="115" workbookViewId="0">
      <pane xSplit="1" ySplit="1" topLeftCell="B149" activePane="bottomRight" state="frozen"/>
      <selection pane="topRight" activeCell="B1" sqref="B1"/>
      <selection pane="bottomLeft" activeCell="A2" sqref="A2"/>
      <selection pane="bottomRight" activeCell="E106" sqref="E106"/>
    </sheetView>
  </sheetViews>
  <sheetFormatPr defaultColWidth="8.85546875" defaultRowHeight="15"/>
  <cols>
    <col min="1" max="1" width="5.7109375" style="249" bestFit="1" customWidth="1"/>
    <col min="2" max="2" width="52.140625" style="249" customWidth="1"/>
    <col min="3" max="3" width="7" style="249" bestFit="1" customWidth="1"/>
    <col min="4" max="4" width="9.7109375" style="249" bestFit="1" customWidth="1"/>
    <col min="5" max="5" width="9.28515625" style="249" customWidth="1"/>
    <col min="6" max="6" width="12.42578125" style="580" customWidth="1"/>
    <col min="7" max="16384" width="8.85546875" style="249"/>
  </cols>
  <sheetData>
    <row r="1" spans="1:6">
      <c r="A1" s="528" t="s">
        <v>696</v>
      </c>
      <c r="B1" s="528" t="s">
        <v>1</v>
      </c>
      <c r="C1" s="528" t="s">
        <v>697</v>
      </c>
      <c r="D1" s="529" t="s">
        <v>698</v>
      </c>
      <c r="E1" s="530" t="s">
        <v>640</v>
      </c>
      <c r="F1" s="569" t="s">
        <v>22</v>
      </c>
    </row>
    <row r="2" spans="1:6">
      <c r="A2" s="180"/>
      <c r="B2" s="180"/>
      <c r="C2" s="180"/>
      <c r="D2" s="456"/>
      <c r="E2" s="531"/>
      <c r="F2" s="570"/>
    </row>
    <row r="3" spans="1:6" s="157" customFormat="1">
      <c r="A3" s="429"/>
      <c r="B3" s="532" t="str">
        <f>[1]Offices!B4</f>
        <v>PROPOSED ……………………………………....</v>
      </c>
      <c r="C3" s="174"/>
      <c r="D3" s="172"/>
      <c r="E3" s="430"/>
      <c r="F3" s="431"/>
    </row>
    <row r="4" spans="1:6" s="157" customFormat="1">
      <c r="A4" s="429"/>
      <c r="B4" s="532" t="str">
        <f>[1]Offices!B5</f>
        <v>…….………………………………….. DISTRICT</v>
      </c>
      <c r="C4" s="174"/>
      <c r="D4" s="172"/>
      <c r="E4" s="430"/>
      <c r="F4" s="431"/>
    </row>
    <row r="5" spans="1:6" s="157" customFormat="1">
      <c r="A5" s="429"/>
      <c r="B5" s="533"/>
      <c r="C5" s="174"/>
      <c r="D5" s="172"/>
      <c r="E5" s="430"/>
      <c r="F5" s="431"/>
    </row>
    <row r="6" spans="1:6" ht="15" customHeight="1">
      <c r="A6" s="534">
        <v>9</v>
      </c>
      <c r="B6" s="532" t="s">
        <v>1105</v>
      </c>
      <c r="C6" s="535"/>
      <c r="D6" s="535"/>
      <c r="E6" s="535"/>
      <c r="F6" s="571"/>
    </row>
    <row r="7" spans="1:6" ht="15" customHeight="1">
      <c r="A7" s="534"/>
      <c r="B7" s="535"/>
      <c r="C7" s="535"/>
      <c r="D7" s="535"/>
      <c r="E7" s="535"/>
      <c r="F7" s="571"/>
    </row>
    <row r="8" spans="1:6" s="250" customFormat="1" ht="15" customHeight="1">
      <c r="A8" s="536"/>
      <c r="B8" s="532" t="s">
        <v>706</v>
      </c>
      <c r="C8" s="537"/>
      <c r="D8" s="537"/>
      <c r="E8" s="429"/>
      <c r="F8" s="572"/>
    </row>
    <row r="9" spans="1:6" s="250" customFormat="1" ht="15" customHeight="1">
      <c r="A9" s="536"/>
      <c r="B9" s="538"/>
      <c r="C9" s="537"/>
      <c r="D9" s="537"/>
      <c r="E9" s="429"/>
      <c r="F9" s="572"/>
    </row>
    <row r="10" spans="1:6" s="250" customFormat="1" ht="15" customHeight="1">
      <c r="A10" s="176">
        <v>9.1</v>
      </c>
      <c r="B10" s="539" t="s">
        <v>707</v>
      </c>
      <c r="C10" s="537"/>
      <c r="D10" s="540"/>
      <c r="E10" s="540"/>
      <c r="F10" s="573"/>
    </row>
    <row r="11" spans="1:6" s="250" customFormat="1" ht="15" customHeight="1">
      <c r="A11" s="176"/>
      <c r="B11" s="539" t="s">
        <v>708</v>
      </c>
      <c r="C11" s="537" t="s">
        <v>35</v>
      </c>
      <c r="D11" s="540">
        <v>5</v>
      </c>
      <c r="E11" s="540"/>
      <c r="F11" s="573">
        <f>E11*D11</f>
        <v>0</v>
      </c>
    </row>
    <row r="12" spans="1:6" s="250" customFormat="1" ht="15" customHeight="1">
      <c r="A12" s="176"/>
      <c r="B12" s="539"/>
      <c r="C12" s="537"/>
      <c r="D12" s="540"/>
      <c r="E12" s="540"/>
      <c r="F12" s="573"/>
    </row>
    <row r="13" spans="1:6" s="250" customFormat="1" ht="15" customHeight="1">
      <c r="A13" s="176">
        <v>9.1</v>
      </c>
      <c r="B13" s="539" t="s">
        <v>709</v>
      </c>
      <c r="C13" s="537"/>
      <c r="D13" s="540"/>
      <c r="E13" s="540"/>
      <c r="F13" s="573"/>
    </row>
    <row r="14" spans="1:6" s="250" customFormat="1" ht="15" customHeight="1">
      <c r="A14" s="176"/>
      <c r="B14" s="539" t="s">
        <v>710</v>
      </c>
      <c r="C14" s="537" t="s">
        <v>701</v>
      </c>
      <c r="D14" s="540">
        <v>5</v>
      </c>
      <c r="E14" s="540"/>
      <c r="F14" s="573">
        <f>E14*D14</f>
        <v>0</v>
      </c>
    </row>
    <row r="15" spans="1:6" s="250" customFormat="1" ht="15" customHeight="1">
      <c r="A15" s="176"/>
      <c r="B15" s="539"/>
      <c r="C15" s="537"/>
      <c r="D15" s="540"/>
      <c r="E15" s="540"/>
      <c r="F15" s="573"/>
    </row>
    <row r="16" spans="1:6" s="250" customFormat="1" ht="15" customHeight="1">
      <c r="A16" s="176">
        <v>9.1999999999999993</v>
      </c>
      <c r="B16" s="539" t="s">
        <v>711</v>
      </c>
      <c r="C16" s="537" t="s">
        <v>396</v>
      </c>
      <c r="D16" s="540">
        <v>1</v>
      </c>
      <c r="E16" s="540"/>
      <c r="F16" s="573">
        <f>E16*D16</f>
        <v>0</v>
      </c>
    </row>
    <row r="17" spans="1:6" s="250" customFormat="1" ht="15" customHeight="1">
      <c r="A17" s="176"/>
      <c r="B17" s="541"/>
      <c r="C17" s="537"/>
      <c r="D17" s="540"/>
      <c r="E17" s="540"/>
      <c r="F17" s="573"/>
    </row>
    <row r="18" spans="1:6" s="250" customFormat="1" ht="15" customHeight="1">
      <c r="A18" s="176"/>
      <c r="B18" s="542" t="s">
        <v>712</v>
      </c>
      <c r="C18" s="537"/>
      <c r="D18" s="540"/>
      <c r="E18" s="540"/>
      <c r="F18" s="573"/>
    </row>
    <row r="19" spans="1:6" s="250" customFormat="1" ht="15" customHeight="1">
      <c r="A19" s="176">
        <v>9.3000000000000007</v>
      </c>
      <c r="B19" s="539" t="s">
        <v>713</v>
      </c>
      <c r="C19" s="537" t="s">
        <v>701</v>
      </c>
      <c r="D19" s="540">
        <f>D14</f>
        <v>5</v>
      </c>
      <c r="E19" s="540"/>
      <c r="F19" s="573">
        <f>E19*D19</f>
        <v>0</v>
      </c>
    </row>
    <row r="20" spans="1:6" s="250" customFormat="1" ht="15" customHeight="1">
      <c r="A20" s="176"/>
      <c r="B20" s="538"/>
      <c r="C20" s="537"/>
      <c r="D20" s="540"/>
      <c r="E20" s="540"/>
      <c r="F20" s="573"/>
    </row>
    <row r="21" spans="1:6" s="250" customFormat="1" ht="15" customHeight="1">
      <c r="A21" s="176"/>
      <c r="B21" s="542" t="s">
        <v>714</v>
      </c>
      <c r="C21" s="537"/>
      <c r="D21" s="540"/>
      <c r="E21" s="540"/>
      <c r="F21" s="573"/>
    </row>
    <row r="22" spans="1:6" s="250" customFormat="1" ht="15" customHeight="1">
      <c r="A22" s="176">
        <v>9.4</v>
      </c>
      <c r="B22" s="539" t="s">
        <v>715</v>
      </c>
      <c r="C22" s="537"/>
      <c r="D22" s="540"/>
      <c r="E22" s="540"/>
      <c r="F22" s="573"/>
    </row>
    <row r="23" spans="1:6" s="250" customFormat="1" ht="15" customHeight="1">
      <c r="A23" s="176"/>
      <c r="B23" s="539" t="s">
        <v>716</v>
      </c>
      <c r="C23" s="537" t="s">
        <v>701</v>
      </c>
      <c r="D23" s="540">
        <f>D14*0.3</f>
        <v>1.5</v>
      </c>
      <c r="E23" s="540"/>
      <c r="F23" s="573">
        <f>E23*D23</f>
        <v>0</v>
      </c>
    </row>
    <row r="24" spans="1:6" s="250" customFormat="1" ht="15" customHeight="1">
      <c r="A24" s="176"/>
      <c r="B24" s="539"/>
      <c r="C24" s="537"/>
      <c r="D24" s="540"/>
      <c r="E24" s="540"/>
      <c r="F24" s="573"/>
    </row>
    <row r="25" spans="1:6" s="250" customFormat="1" ht="15" customHeight="1">
      <c r="A25" s="176"/>
      <c r="B25" s="532" t="s">
        <v>717</v>
      </c>
      <c r="C25" s="537"/>
      <c r="D25" s="540"/>
      <c r="E25" s="540"/>
      <c r="F25" s="573"/>
    </row>
    <row r="26" spans="1:6" s="250" customFormat="1" ht="15" customHeight="1">
      <c r="A26" s="176"/>
      <c r="B26" s="532"/>
      <c r="C26" s="177"/>
      <c r="D26" s="177"/>
      <c r="E26" s="177"/>
      <c r="F26" s="574"/>
    </row>
    <row r="27" spans="1:6" s="250" customFormat="1" ht="15" customHeight="1">
      <c r="A27" s="176"/>
      <c r="B27" s="542" t="s">
        <v>45</v>
      </c>
      <c r="C27" s="177"/>
      <c r="D27" s="177"/>
      <c r="E27" s="177"/>
      <c r="F27" s="574"/>
    </row>
    <row r="28" spans="1:6" s="250" customFormat="1" ht="15" customHeight="1">
      <c r="A28" s="176"/>
      <c r="B28" s="539"/>
      <c r="C28" s="177"/>
      <c r="D28" s="177"/>
      <c r="E28" s="177"/>
      <c r="F28" s="574"/>
    </row>
    <row r="29" spans="1:6" s="250" customFormat="1" ht="15" customHeight="1">
      <c r="A29" s="176">
        <v>9.5</v>
      </c>
      <c r="B29" s="539" t="s">
        <v>718</v>
      </c>
      <c r="C29" s="179" t="s">
        <v>1106</v>
      </c>
      <c r="D29" s="177">
        <f>5*0.05</f>
        <v>0.25</v>
      </c>
      <c r="E29" s="177"/>
      <c r="F29" s="574">
        <f>D29*E29</f>
        <v>0</v>
      </c>
    </row>
    <row r="30" spans="1:6" s="250" customFormat="1" ht="15" customHeight="1">
      <c r="A30" s="176"/>
      <c r="B30" s="539"/>
      <c r="C30" s="179"/>
      <c r="D30" s="177"/>
      <c r="E30" s="177"/>
      <c r="F30" s="574"/>
    </row>
    <row r="31" spans="1:6" s="250" customFormat="1" ht="15" customHeight="1">
      <c r="A31" s="176">
        <v>9.6</v>
      </c>
      <c r="B31" s="539" t="s">
        <v>719</v>
      </c>
      <c r="C31" s="179" t="s">
        <v>1106</v>
      </c>
      <c r="D31" s="177">
        <f>(1*1*0.05)*2</f>
        <v>0.1</v>
      </c>
      <c r="E31" s="177"/>
      <c r="F31" s="574">
        <f>D31*E31</f>
        <v>0</v>
      </c>
    </row>
    <row r="32" spans="1:6" s="250" customFormat="1" ht="15" customHeight="1">
      <c r="A32" s="176"/>
      <c r="B32" s="532"/>
      <c r="C32" s="177"/>
      <c r="D32" s="177"/>
      <c r="E32" s="177"/>
      <c r="F32" s="574"/>
    </row>
    <row r="33" spans="1:6" s="250" customFormat="1" ht="15" customHeight="1">
      <c r="A33" s="176"/>
      <c r="B33" s="542" t="s">
        <v>720</v>
      </c>
      <c r="C33" s="177"/>
      <c r="D33" s="177"/>
      <c r="E33" s="177"/>
      <c r="F33" s="574"/>
    </row>
    <row r="34" spans="1:6" s="250" customFormat="1" ht="15" customHeight="1">
      <c r="A34" s="176"/>
      <c r="B34" s="542" t="s">
        <v>721</v>
      </c>
      <c r="C34" s="177"/>
      <c r="D34" s="177"/>
      <c r="E34" s="177"/>
      <c r="F34" s="574"/>
    </row>
    <row r="35" spans="1:6" s="250" customFormat="1" ht="15" customHeight="1">
      <c r="A35" s="176"/>
      <c r="B35" s="542"/>
      <c r="C35" s="177"/>
      <c r="D35" s="177"/>
      <c r="E35" s="177"/>
      <c r="F35" s="574"/>
    </row>
    <row r="36" spans="1:6" s="250" customFormat="1" ht="15" customHeight="1">
      <c r="A36" s="176"/>
      <c r="B36" s="542" t="s">
        <v>412</v>
      </c>
      <c r="C36" s="177"/>
      <c r="D36" s="177"/>
      <c r="E36" s="177"/>
      <c r="F36" s="574"/>
    </row>
    <row r="37" spans="1:6" s="250" customFormat="1" ht="15" customHeight="1">
      <c r="A37" s="176"/>
      <c r="B37" s="539"/>
      <c r="C37" s="177"/>
      <c r="D37" s="177"/>
      <c r="E37" s="177"/>
      <c r="F37" s="574"/>
    </row>
    <row r="38" spans="1:6" s="250" customFormat="1" ht="15" customHeight="1">
      <c r="A38" s="176">
        <v>9.6999999999999993</v>
      </c>
      <c r="B38" s="539" t="s">
        <v>12</v>
      </c>
      <c r="C38" s="179" t="s">
        <v>1107</v>
      </c>
      <c r="D38" s="177">
        <f>5*0.45*0.3</f>
        <v>0.67499999999999993</v>
      </c>
      <c r="E38" s="177"/>
      <c r="F38" s="574">
        <f>D38*E38</f>
        <v>0</v>
      </c>
    </row>
    <row r="39" spans="1:6" s="250" customFormat="1" ht="15" customHeight="1">
      <c r="A39" s="176"/>
      <c r="B39" s="539"/>
      <c r="C39" s="177"/>
      <c r="D39" s="177"/>
      <c r="E39" s="177"/>
      <c r="F39" s="574"/>
    </row>
    <row r="40" spans="1:6" s="250" customFormat="1" ht="15" customHeight="1">
      <c r="A40" s="176"/>
      <c r="B40" s="542" t="s">
        <v>414</v>
      </c>
      <c r="C40" s="177"/>
      <c r="D40" s="177"/>
      <c r="E40" s="177"/>
      <c r="F40" s="574"/>
    </row>
    <row r="41" spans="1:6" s="250" customFormat="1" ht="15" customHeight="1">
      <c r="A41" s="176"/>
      <c r="B41" s="539"/>
      <c r="C41" s="177"/>
      <c r="D41" s="177"/>
      <c r="E41" s="177"/>
      <c r="F41" s="574"/>
    </row>
    <row r="42" spans="1:6" s="250" customFormat="1" ht="15" customHeight="1">
      <c r="A42" s="176">
        <v>9.8000000000000007</v>
      </c>
      <c r="B42" s="539" t="s">
        <v>415</v>
      </c>
      <c r="C42" s="179" t="s">
        <v>1107</v>
      </c>
      <c r="D42" s="177">
        <f>(1*1*0.3)*2</f>
        <v>0.6</v>
      </c>
      <c r="E42" s="177"/>
      <c r="F42" s="574">
        <f>D42*E42</f>
        <v>0</v>
      </c>
    </row>
    <row r="43" spans="1:6" s="250" customFormat="1" ht="15" customHeight="1">
      <c r="A43" s="176"/>
      <c r="B43" s="539"/>
      <c r="C43" s="177"/>
      <c r="D43" s="177"/>
      <c r="E43" s="177"/>
      <c r="F43" s="574"/>
    </row>
    <row r="44" spans="1:6" s="250" customFormat="1" ht="15" customHeight="1">
      <c r="A44" s="176">
        <v>9.9</v>
      </c>
      <c r="B44" s="539" t="s">
        <v>416</v>
      </c>
      <c r="C44" s="179" t="s">
        <v>1107</v>
      </c>
      <c r="D44" s="177">
        <f>(0.4*0.4*1)*2</f>
        <v>0.32000000000000006</v>
      </c>
      <c r="E44" s="177"/>
      <c r="F44" s="574">
        <f>D44*E44</f>
        <v>0</v>
      </c>
    </row>
    <row r="45" spans="1:6" s="250" customFormat="1" ht="15" customHeight="1">
      <c r="A45" s="176"/>
      <c r="B45" s="539"/>
      <c r="C45" s="177"/>
      <c r="D45" s="177"/>
      <c r="E45" s="177"/>
      <c r="F45" s="574"/>
    </row>
    <row r="46" spans="1:6" s="250" customFormat="1" ht="15" customHeight="1">
      <c r="A46" s="468">
        <v>9.1</v>
      </c>
      <c r="B46" s="539" t="s">
        <v>722</v>
      </c>
      <c r="C46" s="179" t="s">
        <v>1107</v>
      </c>
      <c r="D46" s="177">
        <f>(0.4*0.4*2.7)*2</f>
        <v>0.86400000000000021</v>
      </c>
      <c r="E46" s="177"/>
      <c r="F46" s="574">
        <f>D46*E46</f>
        <v>0</v>
      </c>
    </row>
    <row r="47" spans="1:6" s="250" customFormat="1" ht="15" customHeight="1">
      <c r="A47" s="468"/>
      <c r="B47" s="542" t="s">
        <v>412</v>
      </c>
      <c r="C47" s="177"/>
      <c r="D47" s="177"/>
      <c r="E47" s="177"/>
      <c r="F47" s="574"/>
    </row>
    <row r="48" spans="1:6" s="250" customFormat="1" ht="15" customHeight="1">
      <c r="A48" s="468"/>
      <c r="B48" s="543"/>
      <c r="C48" s="177"/>
      <c r="D48" s="177"/>
      <c r="E48" s="177"/>
      <c r="F48" s="574"/>
    </row>
    <row r="49" spans="1:6" s="250" customFormat="1" ht="15" customHeight="1">
      <c r="A49" s="468"/>
      <c r="B49" s="539" t="s">
        <v>419</v>
      </c>
      <c r="C49" s="177"/>
      <c r="D49" s="177"/>
      <c r="E49" s="177"/>
      <c r="F49" s="574"/>
    </row>
    <row r="50" spans="1:6" s="250" customFormat="1" ht="15" customHeight="1">
      <c r="A50" s="468">
        <v>9.11</v>
      </c>
      <c r="B50" s="539" t="s">
        <v>420</v>
      </c>
      <c r="C50" s="177"/>
      <c r="D50" s="177"/>
      <c r="E50" s="177"/>
      <c r="F50" s="574"/>
    </row>
    <row r="51" spans="1:6" s="250" customFormat="1" ht="15" customHeight="1">
      <c r="A51" s="468"/>
      <c r="B51" s="539" t="s">
        <v>421</v>
      </c>
      <c r="C51" s="177" t="s">
        <v>20</v>
      </c>
      <c r="D51" s="177">
        <f>5*2*0.888</f>
        <v>8.8800000000000008</v>
      </c>
      <c r="E51" s="177"/>
      <c r="F51" s="574">
        <f>D51*E51</f>
        <v>0</v>
      </c>
    </row>
    <row r="52" spans="1:6" s="250" customFormat="1" ht="15" customHeight="1">
      <c r="A52" s="468"/>
      <c r="B52" s="543"/>
      <c r="C52" s="177"/>
      <c r="D52" s="177"/>
      <c r="E52" s="177"/>
      <c r="F52" s="574"/>
    </row>
    <row r="53" spans="1:6" s="527" customFormat="1" ht="15" customHeight="1">
      <c r="A53" s="544"/>
      <c r="B53" s="532" t="s">
        <v>1209</v>
      </c>
      <c r="C53" s="463"/>
      <c r="D53" s="463"/>
      <c r="E53" s="463"/>
      <c r="F53" s="575">
        <f>SUM(F10:F52)</f>
        <v>0</v>
      </c>
    </row>
    <row r="54" spans="1:6">
      <c r="A54" s="528" t="s">
        <v>696</v>
      </c>
      <c r="B54" s="528" t="s">
        <v>1</v>
      </c>
      <c r="C54" s="528" t="s">
        <v>697</v>
      </c>
      <c r="D54" s="529" t="s">
        <v>698</v>
      </c>
      <c r="E54" s="530" t="s">
        <v>640</v>
      </c>
      <c r="F54" s="569" t="s">
        <v>22</v>
      </c>
    </row>
    <row r="55" spans="1:6" s="250" customFormat="1">
      <c r="A55" s="180"/>
      <c r="B55" s="180" t="s">
        <v>1210</v>
      </c>
      <c r="C55" s="180"/>
      <c r="D55" s="456"/>
      <c r="E55" s="531"/>
      <c r="F55" s="570">
        <f>F53</f>
        <v>0</v>
      </c>
    </row>
    <row r="56" spans="1:6" s="250" customFormat="1" ht="15" customHeight="1">
      <c r="A56" s="468">
        <v>9.1199999999999992</v>
      </c>
      <c r="B56" s="539" t="s">
        <v>422</v>
      </c>
      <c r="C56" s="177"/>
      <c r="D56" s="177"/>
      <c r="E56" s="177"/>
      <c r="F56" s="574"/>
    </row>
    <row r="57" spans="1:6" s="250" customFormat="1" ht="15" customHeight="1">
      <c r="A57" s="468"/>
      <c r="B57" s="539" t="s">
        <v>423</v>
      </c>
      <c r="C57" s="177" t="s">
        <v>20</v>
      </c>
      <c r="D57" s="177">
        <f>5/0.25*1.1*0.395</f>
        <v>8.6900000000000013</v>
      </c>
      <c r="E57" s="177"/>
      <c r="F57" s="574">
        <f>D57*E57</f>
        <v>0</v>
      </c>
    </row>
    <row r="58" spans="1:6" s="250" customFormat="1" ht="15" customHeight="1">
      <c r="A58" s="468"/>
      <c r="B58" s="539"/>
      <c r="C58" s="177"/>
      <c r="D58" s="177"/>
      <c r="E58" s="177"/>
      <c r="F58" s="574"/>
    </row>
    <row r="59" spans="1:6" s="250" customFormat="1" ht="15" customHeight="1">
      <c r="A59" s="468"/>
      <c r="B59" s="542" t="s">
        <v>414</v>
      </c>
      <c r="C59" s="177"/>
      <c r="D59" s="177"/>
      <c r="E59" s="177"/>
      <c r="F59" s="574"/>
    </row>
    <row r="60" spans="1:6" s="250" customFormat="1" ht="15" customHeight="1">
      <c r="A60" s="468"/>
      <c r="B60" s="539"/>
      <c r="C60" s="177"/>
      <c r="D60" s="177"/>
      <c r="E60" s="177"/>
      <c r="F60" s="574"/>
    </row>
    <row r="61" spans="1:6" s="250" customFormat="1" ht="15" customHeight="1">
      <c r="A61" s="468"/>
      <c r="B61" s="539" t="s">
        <v>427</v>
      </c>
      <c r="C61" s="177"/>
      <c r="D61" s="177"/>
      <c r="E61" s="177"/>
      <c r="F61" s="574"/>
    </row>
    <row r="62" spans="1:6" s="250" customFormat="1" ht="15" customHeight="1">
      <c r="A62" s="468"/>
      <c r="B62" s="539"/>
      <c r="C62" s="177"/>
      <c r="D62" s="177"/>
      <c r="E62" s="177"/>
      <c r="F62" s="574"/>
    </row>
    <row r="63" spans="1:6" s="250" customFormat="1" ht="15" customHeight="1">
      <c r="A63" s="468">
        <v>9.1300000000000008</v>
      </c>
      <c r="B63" s="539" t="s">
        <v>723</v>
      </c>
      <c r="C63" s="177"/>
      <c r="D63" s="177"/>
      <c r="E63" s="177"/>
      <c r="F63" s="574"/>
    </row>
    <row r="64" spans="1:6" s="250" customFormat="1" ht="15" customHeight="1">
      <c r="A64" s="468"/>
      <c r="B64" s="539" t="s">
        <v>724</v>
      </c>
      <c r="C64" s="177" t="s">
        <v>20</v>
      </c>
      <c r="D64" s="177">
        <f>(1*4*1.579)*2+(2.8*1.579)*2</f>
        <v>21.474399999999999</v>
      </c>
      <c r="E64" s="177"/>
      <c r="F64" s="574">
        <f>D64*E64</f>
        <v>0</v>
      </c>
    </row>
    <row r="65" spans="1:6" s="250" customFormat="1" ht="15" customHeight="1">
      <c r="A65" s="468"/>
      <c r="B65" s="539"/>
      <c r="C65" s="177"/>
      <c r="D65" s="177"/>
      <c r="E65" s="177"/>
      <c r="F65" s="574"/>
    </row>
    <row r="66" spans="1:6" s="250" customFormat="1" ht="15" customHeight="1">
      <c r="A66" s="468"/>
      <c r="B66" s="539" t="s">
        <v>428</v>
      </c>
      <c r="C66" s="177"/>
      <c r="D66" s="177"/>
      <c r="E66" s="177"/>
      <c r="F66" s="574"/>
    </row>
    <row r="67" spans="1:6" s="250" customFormat="1" ht="15" customHeight="1">
      <c r="A67" s="468"/>
      <c r="B67" s="539"/>
      <c r="C67" s="177"/>
      <c r="D67" s="177"/>
      <c r="E67" s="177"/>
      <c r="F67" s="574"/>
    </row>
    <row r="68" spans="1:6" s="250" customFormat="1" ht="15" customHeight="1">
      <c r="A68" s="468">
        <v>9.14</v>
      </c>
      <c r="B68" s="539" t="s">
        <v>723</v>
      </c>
      <c r="C68" s="177"/>
      <c r="D68" s="177"/>
      <c r="E68" s="177"/>
      <c r="F68" s="574"/>
    </row>
    <row r="69" spans="1:6" s="250" customFormat="1" ht="15" customHeight="1">
      <c r="A69" s="468"/>
      <c r="B69" s="539" t="s">
        <v>724</v>
      </c>
      <c r="C69" s="177" t="s">
        <v>20</v>
      </c>
      <c r="D69" s="177">
        <f>1*6*1.579*2</f>
        <v>18.948</v>
      </c>
      <c r="E69" s="177"/>
      <c r="F69" s="574">
        <f>D69*E69</f>
        <v>0</v>
      </c>
    </row>
    <row r="70" spans="1:6" s="250" customFormat="1" ht="15" customHeight="1">
      <c r="A70" s="468"/>
      <c r="B70" s="539"/>
      <c r="C70" s="177"/>
      <c r="D70" s="177"/>
      <c r="E70" s="177"/>
      <c r="F70" s="574"/>
    </row>
    <row r="71" spans="1:6" s="250" customFormat="1" ht="15" customHeight="1">
      <c r="A71" s="468">
        <v>9.15</v>
      </c>
      <c r="B71" s="539" t="s">
        <v>422</v>
      </c>
      <c r="C71" s="177"/>
      <c r="D71" s="177"/>
      <c r="E71" s="177"/>
      <c r="F71" s="574"/>
    </row>
    <row r="72" spans="1:6" s="250" customFormat="1" ht="15" customHeight="1">
      <c r="A72" s="468"/>
      <c r="B72" s="539" t="s">
        <v>423</v>
      </c>
      <c r="C72" s="177" t="s">
        <v>20</v>
      </c>
      <c r="D72" s="177">
        <f>1/0.25*1.7*0.617*2</f>
        <v>8.3911999999999995</v>
      </c>
      <c r="E72" s="177"/>
      <c r="F72" s="574">
        <f>D72*E72</f>
        <v>0</v>
      </c>
    </row>
    <row r="73" spans="1:6" s="250" customFormat="1" ht="15" customHeight="1">
      <c r="A73" s="468"/>
      <c r="B73" s="539"/>
      <c r="C73" s="177"/>
      <c r="D73" s="177"/>
      <c r="E73" s="177"/>
      <c r="F73" s="574"/>
    </row>
    <row r="74" spans="1:6" s="250" customFormat="1" ht="15" customHeight="1">
      <c r="A74" s="468"/>
      <c r="B74" s="539" t="s">
        <v>414</v>
      </c>
      <c r="C74" s="177"/>
      <c r="D74" s="177"/>
      <c r="E74" s="177"/>
      <c r="F74" s="574"/>
    </row>
    <row r="75" spans="1:6" s="250" customFormat="1" ht="15" customHeight="1">
      <c r="A75" s="468"/>
      <c r="B75" s="539"/>
      <c r="C75" s="177"/>
      <c r="D75" s="177"/>
      <c r="E75" s="177"/>
      <c r="F75" s="574"/>
    </row>
    <row r="76" spans="1:6" s="250" customFormat="1" ht="15" customHeight="1">
      <c r="A76" s="468"/>
      <c r="B76" s="539" t="s">
        <v>725</v>
      </c>
      <c r="C76" s="177"/>
      <c r="D76" s="177"/>
      <c r="E76" s="177"/>
      <c r="F76" s="574"/>
    </row>
    <row r="77" spans="1:6" s="250" customFormat="1" ht="15" customHeight="1">
      <c r="A77" s="468"/>
      <c r="B77" s="539"/>
      <c r="C77" s="177"/>
      <c r="D77" s="177"/>
      <c r="E77" s="177"/>
      <c r="F77" s="574"/>
    </row>
    <row r="78" spans="1:6" s="250" customFormat="1" ht="15" customHeight="1">
      <c r="A78" s="468">
        <v>9.16</v>
      </c>
      <c r="B78" s="539" t="s">
        <v>723</v>
      </c>
      <c r="C78" s="177"/>
      <c r="D78" s="177"/>
      <c r="E78" s="177"/>
      <c r="F78" s="574"/>
    </row>
    <row r="79" spans="1:6" s="250" customFormat="1" ht="15" customHeight="1">
      <c r="A79" s="468"/>
      <c r="B79" s="539" t="s">
        <v>724</v>
      </c>
      <c r="C79" s="177" t="s">
        <v>20</v>
      </c>
      <c r="D79" s="177">
        <f>3*6*1.579*2</f>
        <v>56.844000000000001</v>
      </c>
      <c r="E79" s="177"/>
      <c r="F79" s="574">
        <f>D79*E79</f>
        <v>0</v>
      </c>
    </row>
    <row r="80" spans="1:6" s="250" customFormat="1" ht="15" customHeight="1">
      <c r="A80" s="468"/>
      <c r="B80" s="539"/>
      <c r="C80" s="177"/>
      <c r="D80" s="177"/>
      <c r="E80" s="177"/>
      <c r="F80" s="574"/>
    </row>
    <row r="81" spans="1:6" s="250" customFormat="1" ht="15" customHeight="1">
      <c r="A81" s="468">
        <v>9.17</v>
      </c>
      <c r="B81" s="539" t="s">
        <v>422</v>
      </c>
      <c r="C81" s="177"/>
      <c r="D81" s="177"/>
      <c r="E81" s="177"/>
      <c r="F81" s="574"/>
    </row>
    <row r="82" spans="1:6" s="250" customFormat="1" ht="15" customHeight="1">
      <c r="A82" s="468"/>
      <c r="B82" s="539" t="s">
        <v>423</v>
      </c>
      <c r="C82" s="177" t="s">
        <v>20</v>
      </c>
      <c r="D82" s="177">
        <f>2.7/0.25*1.7*0.617*2</f>
        <v>22.65624</v>
      </c>
      <c r="E82" s="177"/>
      <c r="F82" s="574">
        <f>D82*E82</f>
        <v>0</v>
      </c>
    </row>
    <row r="83" spans="1:6" s="250" customFormat="1" ht="15" customHeight="1">
      <c r="A83" s="468"/>
      <c r="B83" s="539"/>
      <c r="C83" s="177"/>
      <c r="D83" s="177"/>
      <c r="E83" s="177"/>
      <c r="F83" s="574"/>
    </row>
    <row r="84" spans="1:6" s="250" customFormat="1" ht="15" customHeight="1">
      <c r="A84" s="468"/>
      <c r="B84" s="532" t="s">
        <v>51</v>
      </c>
      <c r="C84" s="177"/>
      <c r="D84" s="177"/>
      <c r="E84" s="177"/>
      <c r="F84" s="574"/>
    </row>
    <row r="85" spans="1:6" s="250" customFormat="1" ht="15" customHeight="1">
      <c r="A85" s="468"/>
      <c r="B85" s="539"/>
      <c r="C85" s="177"/>
      <c r="D85" s="177"/>
      <c r="E85" s="177"/>
      <c r="F85" s="574"/>
    </row>
    <row r="86" spans="1:6" s="250" customFormat="1" ht="15" customHeight="1">
      <c r="A86" s="468"/>
      <c r="B86" s="542" t="s">
        <v>726</v>
      </c>
      <c r="C86" s="545"/>
      <c r="D86" s="540"/>
      <c r="E86" s="540"/>
      <c r="F86" s="573"/>
    </row>
    <row r="87" spans="1:6" s="250" customFormat="1" ht="15" customHeight="1">
      <c r="A87" s="468"/>
      <c r="B87" s="539"/>
      <c r="C87" s="429"/>
      <c r="D87" s="540"/>
      <c r="E87" s="540"/>
      <c r="F87" s="573"/>
    </row>
    <row r="88" spans="1:6" s="250" customFormat="1" ht="15" customHeight="1">
      <c r="A88" s="468">
        <v>9.18</v>
      </c>
      <c r="B88" s="539" t="s">
        <v>727</v>
      </c>
      <c r="C88" s="179" t="s">
        <v>1106</v>
      </c>
      <c r="D88" s="177">
        <f>5*0.45*2</f>
        <v>4.5</v>
      </c>
      <c r="E88" s="177"/>
      <c r="F88" s="574">
        <f>D88*E88</f>
        <v>0</v>
      </c>
    </row>
    <row r="89" spans="1:6" s="250" customFormat="1" ht="15" customHeight="1">
      <c r="A89" s="468"/>
      <c r="B89" s="539"/>
      <c r="C89" s="179"/>
      <c r="D89" s="177"/>
      <c r="E89" s="177"/>
      <c r="F89" s="574"/>
    </row>
    <row r="90" spans="1:6" s="250" customFormat="1" ht="15" customHeight="1">
      <c r="A90" s="468"/>
      <c r="B90" s="532" t="s">
        <v>703</v>
      </c>
      <c r="C90" s="537"/>
      <c r="D90" s="537"/>
      <c r="E90" s="429"/>
      <c r="F90" s="572"/>
    </row>
    <row r="91" spans="1:6" s="250" customFormat="1" ht="15" customHeight="1">
      <c r="A91" s="468"/>
      <c r="B91" s="532"/>
      <c r="C91" s="537"/>
      <c r="D91" s="537"/>
      <c r="E91" s="429"/>
      <c r="F91" s="572"/>
    </row>
    <row r="92" spans="1:6" s="250" customFormat="1" ht="15" customHeight="1">
      <c r="A92" s="468"/>
      <c r="B92" s="542" t="s">
        <v>728</v>
      </c>
      <c r="C92" s="177"/>
      <c r="D92" s="460"/>
      <c r="E92" s="177"/>
      <c r="F92" s="576"/>
    </row>
    <row r="93" spans="1:6" s="250" customFormat="1" ht="15" customHeight="1">
      <c r="A93" s="468"/>
      <c r="B93" s="532"/>
      <c r="C93" s="177"/>
      <c r="D93" s="460"/>
      <c r="E93" s="177"/>
      <c r="F93" s="576"/>
    </row>
    <row r="94" spans="1:6" s="250" customFormat="1" ht="15" customHeight="1">
      <c r="A94" s="468"/>
      <c r="B94" s="546" t="s">
        <v>729</v>
      </c>
      <c r="C94" s="177"/>
      <c r="D94" s="460"/>
      <c r="E94" s="177"/>
      <c r="F94" s="576"/>
    </row>
    <row r="95" spans="1:6" s="250" customFormat="1" ht="15" customHeight="1">
      <c r="A95" s="468"/>
      <c r="B95" s="542" t="s">
        <v>435</v>
      </c>
      <c r="C95" s="177"/>
      <c r="D95" s="460"/>
      <c r="E95" s="177"/>
      <c r="F95" s="576"/>
    </row>
    <row r="96" spans="1:6" s="250" customFormat="1" ht="15" customHeight="1">
      <c r="A96" s="468"/>
      <c r="B96" s="532"/>
      <c r="C96" s="177"/>
      <c r="D96" s="460"/>
      <c r="E96" s="177"/>
      <c r="F96" s="576"/>
    </row>
    <row r="97" spans="1:6" s="250" customFormat="1" ht="15" customHeight="1">
      <c r="A97" s="468">
        <v>9.19</v>
      </c>
      <c r="B97" s="539" t="s">
        <v>436</v>
      </c>
      <c r="C97" s="179" t="s">
        <v>1107</v>
      </c>
      <c r="D97" s="460">
        <f>5*0.4*1.2</f>
        <v>2.4</v>
      </c>
      <c r="E97" s="177"/>
      <c r="F97" s="574">
        <f>D97*E97</f>
        <v>0</v>
      </c>
    </row>
    <row r="98" spans="1:6" s="250" customFormat="1" ht="15" customHeight="1">
      <c r="A98" s="468"/>
      <c r="B98" s="539"/>
      <c r="C98" s="179"/>
      <c r="D98" s="460"/>
      <c r="E98" s="177"/>
      <c r="F98" s="574"/>
    </row>
    <row r="99" spans="1:6" s="250" customFormat="1" ht="15" customHeight="1">
      <c r="A99" s="468"/>
      <c r="B99" s="532" t="s">
        <v>704</v>
      </c>
      <c r="C99" s="537"/>
      <c r="D99" s="547"/>
      <c r="E99" s="429"/>
      <c r="F99" s="572"/>
    </row>
    <row r="100" spans="1:6" s="250" customFormat="1" ht="15" customHeight="1">
      <c r="A100" s="468"/>
      <c r="B100" s="533"/>
      <c r="C100" s="537"/>
      <c r="D100" s="547"/>
      <c r="E100" s="429"/>
      <c r="F100" s="572"/>
    </row>
    <row r="101" spans="1:6" s="250" customFormat="1" ht="15" customHeight="1">
      <c r="A101" s="468"/>
      <c r="B101" s="548"/>
      <c r="C101" s="549"/>
      <c r="D101" s="170"/>
      <c r="E101" s="170"/>
      <c r="F101" s="573">
        <f t="shared" ref="F101:F109" si="0">C101*E101</f>
        <v>0</v>
      </c>
    </row>
    <row r="102" spans="1:6" s="250" customFormat="1" ht="15" customHeight="1">
      <c r="A102" s="468"/>
      <c r="B102" s="548"/>
      <c r="C102" s="549"/>
      <c r="D102" s="170"/>
      <c r="E102" s="170"/>
      <c r="F102" s="573"/>
    </row>
    <row r="103" spans="1:6" s="250" customFormat="1" ht="15" customHeight="1">
      <c r="A103" s="468"/>
      <c r="B103" s="548"/>
      <c r="C103" s="549"/>
      <c r="D103" s="170"/>
      <c r="E103" s="170"/>
      <c r="F103" s="573"/>
    </row>
    <row r="104" spans="1:6" s="250" customFormat="1" ht="15" customHeight="1">
      <c r="A104" s="468"/>
      <c r="B104" s="548"/>
      <c r="C104" s="549"/>
      <c r="D104" s="170"/>
      <c r="E104" s="170"/>
      <c r="F104" s="573"/>
    </row>
    <row r="105" spans="1:6" s="527" customFormat="1" ht="15" customHeight="1">
      <c r="A105" s="544"/>
      <c r="B105" s="550" t="s">
        <v>1192</v>
      </c>
      <c r="C105" s="551"/>
      <c r="D105" s="180"/>
      <c r="E105" s="180"/>
      <c r="F105" s="577">
        <f>SUM(F55:F104)</f>
        <v>0</v>
      </c>
    </row>
    <row r="106" spans="1:6">
      <c r="A106" s="528" t="s">
        <v>696</v>
      </c>
      <c r="B106" s="528" t="s">
        <v>1</v>
      </c>
      <c r="C106" s="528" t="s">
        <v>697</v>
      </c>
      <c r="D106" s="529" t="s">
        <v>698</v>
      </c>
      <c r="E106" s="530" t="s">
        <v>640</v>
      </c>
      <c r="F106" s="569" t="s">
        <v>22</v>
      </c>
    </row>
    <row r="107" spans="1:6" s="250" customFormat="1">
      <c r="A107" s="180"/>
      <c r="B107" s="180" t="s">
        <v>1667</v>
      </c>
      <c r="C107" s="180"/>
      <c r="D107" s="456"/>
      <c r="E107" s="531"/>
      <c r="F107" s="570">
        <f>F105</f>
        <v>0</v>
      </c>
    </row>
    <row r="108" spans="1:6" s="250" customFormat="1" ht="15" customHeight="1">
      <c r="A108" s="468"/>
      <c r="B108" s="542" t="s">
        <v>730</v>
      </c>
      <c r="C108" s="549"/>
      <c r="D108" s="170"/>
      <c r="E108" s="170"/>
      <c r="F108" s="573"/>
    </row>
    <row r="109" spans="1:6" s="250" customFormat="1" ht="15" customHeight="1">
      <c r="A109" s="468"/>
      <c r="B109" s="542" t="s">
        <v>731</v>
      </c>
      <c r="C109" s="549"/>
      <c r="D109" s="170"/>
      <c r="E109" s="170"/>
      <c r="F109" s="573">
        <f t="shared" si="0"/>
        <v>0</v>
      </c>
    </row>
    <row r="110" spans="1:6" s="250" customFormat="1" ht="15" customHeight="1">
      <c r="A110" s="468"/>
      <c r="B110" s="542" t="s">
        <v>732</v>
      </c>
      <c r="C110" s="549"/>
      <c r="D110" s="170"/>
      <c r="E110" s="170"/>
      <c r="F110" s="573"/>
    </row>
    <row r="111" spans="1:6" s="250" customFormat="1" ht="15" customHeight="1">
      <c r="A111" s="468"/>
      <c r="B111" s="542" t="s">
        <v>733</v>
      </c>
      <c r="C111" s="549"/>
      <c r="D111" s="170"/>
      <c r="E111" s="170"/>
      <c r="F111" s="573"/>
    </row>
    <row r="112" spans="1:6" s="250" customFormat="1" ht="15" customHeight="1">
      <c r="A112" s="468"/>
      <c r="B112" s="542" t="s">
        <v>734</v>
      </c>
      <c r="C112" s="549"/>
      <c r="D112" s="170"/>
      <c r="E112" s="170"/>
      <c r="F112" s="573"/>
    </row>
    <row r="113" spans="1:6" s="250" customFormat="1" ht="15" customHeight="1">
      <c r="A113" s="468"/>
      <c r="B113" s="552"/>
      <c r="C113" s="549"/>
      <c r="D113" s="170"/>
      <c r="E113" s="170"/>
      <c r="F113" s="573"/>
    </row>
    <row r="114" spans="1:6" s="250" customFormat="1" ht="15" customHeight="1">
      <c r="A114" s="468">
        <v>9.1999999999999993</v>
      </c>
      <c r="B114" s="539" t="s">
        <v>735</v>
      </c>
      <c r="C114" s="179" t="s">
        <v>1106</v>
      </c>
      <c r="D114" s="540">
        <f>(0.4*4*2.7)*2</f>
        <v>8.64</v>
      </c>
      <c r="E114" s="540"/>
      <c r="F114" s="573">
        <f>E114*D114</f>
        <v>0</v>
      </c>
    </row>
    <row r="115" spans="1:6" s="250" customFormat="1" ht="15" customHeight="1">
      <c r="A115" s="468"/>
      <c r="B115" s="539"/>
      <c r="C115" s="177"/>
      <c r="D115" s="177"/>
      <c r="E115" s="177"/>
      <c r="F115" s="574"/>
    </row>
    <row r="116" spans="1:6" s="250" customFormat="1" ht="15" customHeight="1">
      <c r="A116" s="468"/>
      <c r="B116" s="542" t="s">
        <v>736</v>
      </c>
      <c r="C116" s="549"/>
      <c r="D116" s="540"/>
      <c r="E116" s="540"/>
      <c r="F116" s="573"/>
    </row>
    <row r="117" spans="1:6" s="250" customFormat="1" ht="15" customHeight="1">
      <c r="A117" s="468"/>
      <c r="B117" s="542" t="s">
        <v>737</v>
      </c>
      <c r="C117" s="549"/>
      <c r="D117" s="540"/>
      <c r="E117" s="540"/>
      <c r="F117" s="573"/>
    </row>
    <row r="118" spans="1:6" s="250" customFormat="1" ht="15" customHeight="1">
      <c r="A118" s="468"/>
      <c r="B118" s="552"/>
      <c r="C118" s="549"/>
      <c r="D118" s="540"/>
      <c r="E118" s="540"/>
      <c r="F118" s="573"/>
    </row>
    <row r="119" spans="1:6" s="250" customFormat="1" ht="15" customHeight="1">
      <c r="A119" s="468">
        <v>9.2100000000000009</v>
      </c>
      <c r="B119" s="539" t="s">
        <v>735</v>
      </c>
      <c r="C119" s="179" t="s">
        <v>1106</v>
      </c>
      <c r="D119" s="540">
        <f>D114</f>
        <v>8.64</v>
      </c>
      <c r="E119" s="540"/>
      <c r="F119" s="573">
        <f>E119*D119</f>
        <v>0</v>
      </c>
    </row>
    <row r="120" spans="1:6" s="250" customFormat="1" ht="15" customHeight="1">
      <c r="A120" s="468"/>
      <c r="B120" s="539"/>
      <c r="C120" s="177"/>
      <c r="D120" s="177"/>
      <c r="E120" s="177"/>
      <c r="F120" s="574"/>
    </row>
    <row r="121" spans="1:6" s="250" customFormat="1" ht="15" customHeight="1">
      <c r="A121" s="468"/>
      <c r="B121" s="553" t="s">
        <v>738</v>
      </c>
      <c r="C121" s="176"/>
      <c r="D121" s="179"/>
      <c r="E121" s="177"/>
      <c r="F121" s="576"/>
    </row>
    <row r="122" spans="1:6" s="250" customFormat="1" ht="15" customHeight="1">
      <c r="A122" s="468">
        <v>9.2200000000000006</v>
      </c>
      <c r="B122" s="539" t="s">
        <v>739</v>
      </c>
      <c r="C122" s="176"/>
      <c r="D122" s="554"/>
      <c r="E122" s="177"/>
      <c r="F122" s="576"/>
    </row>
    <row r="123" spans="1:6" s="250" customFormat="1" ht="15" customHeight="1">
      <c r="A123" s="468"/>
      <c r="B123" s="539" t="s">
        <v>740</v>
      </c>
      <c r="C123" s="176"/>
      <c r="D123" s="554"/>
      <c r="E123" s="177"/>
      <c r="F123" s="576"/>
    </row>
    <row r="124" spans="1:6" s="250" customFormat="1" ht="15" customHeight="1">
      <c r="A124" s="468"/>
      <c r="B124" s="539" t="s">
        <v>741</v>
      </c>
      <c r="C124" s="176"/>
      <c r="D124" s="554"/>
      <c r="E124" s="177"/>
      <c r="F124" s="576"/>
    </row>
    <row r="125" spans="1:6" s="250" customFormat="1" ht="15" customHeight="1">
      <c r="A125" s="468"/>
      <c r="B125" s="539" t="s">
        <v>742</v>
      </c>
      <c r="C125" s="176"/>
      <c r="D125" s="554"/>
      <c r="E125" s="177"/>
      <c r="F125" s="576"/>
    </row>
    <row r="126" spans="1:6" s="250" customFormat="1" ht="15" customHeight="1">
      <c r="A126" s="468"/>
      <c r="B126" s="539" t="s">
        <v>743</v>
      </c>
      <c r="C126" s="176"/>
      <c r="D126" s="554"/>
      <c r="E126" s="177"/>
      <c r="F126" s="576"/>
    </row>
    <row r="127" spans="1:6" s="250" customFormat="1" ht="15" customHeight="1">
      <c r="A127" s="468"/>
      <c r="B127" s="539" t="s">
        <v>744</v>
      </c>
      <c r="C127" s="176"/>
      <c r="D127" s="554"/>
      <c r="E127" s="177"/>
      <c r="F127" s="576"/>
    </row>
    <row r="128" spans="1:6" s="250" customFormat="1" ht="15" customHeight="1">
      <c r="A128" s="468"/>
      <c r="B128" s="539" t="s">
        <v>745</v>
      </c>
      <c r="C128" s="176"/>
      <c r="D128" s="554"/>
      <c r="E128" s="177"/>
      <c r="F128" s="576"/>
    </row>
    <row r="129" spans="1:6" s="250" customFormat="1" ht="15" customHeight="1">
      <c r="A129" s="468"/>
      <c r="B129" s="539" t="s">
        <v>746</v>
      </c>
      <c r="C129" s="176"/>
      <c r="D129" s="554"/>
      <c r="E129" s="177"/>
      <c r="F129" s="576"/>
    </row>
    <row r="130" spans="1:6" s="250" customFormat="1" ht="15" customHeight="1">
      <c r="A130" s="468"/>
      <c r="B130" s="539" t="s">
        <v>747</v>
      </c>
      <c r="C130" s="176"/>
      <c r="D130" s="554"/>
      <c r="E130" s="177"/>
      <c r="F130" s="576"/>
    </row>
    <row r="131" spans="1:6" s="250" customFormat="1" ht="15" customHeight="1">
      <c r="A131" s="468"/>
      <c r="B131" s="539" t="s">
        <v>748</v>
      </c>
      <c r="C131" s="176" t="s">
        <v>5</v>
      </c>
      <c r="D131" s="554">
        <v>1</v>
      </c>
      <c r="E131" s="177"/>
      <c r="F131" s="576">
        <f>E131*D131</f>
        <v>0</v>
      </c>
    </row>
    <row r="132" spans="1:6" s="250" customFormat="1" ht="15" customHeight="1">
      <c r="A132" s="468"/>
      <c r="B132" s="539"/>
      <c r="C132" s="176"/>
      <c r="D132" s="554"/>
      <c r="E132" s="177"/>
      <c r="F132" s="576"/>
    </row>
    <row r="133" spans="1:6" s="526" customFormat="1">
      <c r="A133" s="555"/>
      <c r="B133" s="556" t="s">
        <v>1108</v>
      </c>
      <c r="C133" s="557"/>
      <c r="D133" s="558"/>
      <c r="E133" s="535"/>
      <c r="F133" s="571"/>
    </row>
    <row r="134" spans="1:6" s="526" customFormat="1">
      <c r="A134" s="555"/>
      <c r="B134" s="556"/>
      <c r="C134" s="557"/>
      <c r="D134" s="558"/>
      <c r="E134" s="535"/>
      <c r="F134" s="571"/>
    </row>
    <row r="135" spans="1:6" s="526" customFormat="1">
      <c r="A135" s="555"/>
      <c r="B135" s="532" t="s">
        <v>1109</v>
      </c>
      <c r="C135" s="559"/>
      <c r="D135" s="558"/>
      <c r="E135" s="535"/>
      <c r="F135" s="571"/>
    </row>
    <row r="136" spans="1:6" s="526" customFormat="1">
      <c r="A136" s="555"/>
      <c r="B136" s="532"/>
      <c r="C136" s="559"/>
      <c r="D136" s="558"/>
      <c r="E136" s="535"/>
      <c r="F136" s="571"/>
    </row>
    <row r="137" spans="1:6" s="526" customFormat="1">
      <c r="A137" s="555"/>
      <c r="B137" s="532" t="s">
        <v>1110</v>
      </c>
      <c r="C137" s="559"/>
      <c r="D137" s="558"/>
      <c r="E137" s="535"/>
      <c r="F137" s="571"/>
    </row>
    <row r="138" spans="1:6" s="526" customFormat="1">
      <c r="A138" s="555"/>
      <c r="B138" s="560"/>
      <c r="C138" s="559"/>
      <c r="D138" s="558"/>
      <c r="E138" s="535"/>
      <c r="F138" s="571"/>
    </row>
    <row r="139" spans="1:6" s="526" customFormat="1">
      <c r="A139" s="555">
        <v>9.23</v>
      </c>
      <c r="B139" s="561" t="s">
        <v>1111</v>
      </c>
      <c r="C139" s="559"/>
      <c r="D139" s="555"/>
      <c r="E139" s="555"/>
      <c r="F139" s="578"/>
    </row>
    <row r="140" spans="1:6" s="526" customFormat="1">
      <c r="A140" s="555"/>
      <c r="B140" s="561" t="s">
        <v>1112</v>
      </c>
      <c r="C140" s="559"/>
      <c r="D140" s="555"/>
      <c r="E140" s="555"/>
      <c r="F140" s="578"/>
    </row>
    <row r="141" spans="1:6" s="526" customFormat="1">
      <c r="A141" s="555"/>
      <c r="B141" s="561" t="s">
        <v>1113</v>
      </c>
      <c r="C141" s="559" t="s">
        <v>52</v>
      </c>
      <c r="D141" s="555">
        <v>69</v>
      </c>
      <c r="E141" s="555"/>
      <c r="F141" s="578">
        <f>E141*D141</f>
        <v>0</v>
      </c>
    </row>
    <row r="142" spans="1:6" s="526" customFormat="1">
      <c r="A142" s="555"/>
      <c r="B142" s="562" t="s">
        <v>36</v>
      </c>
      <c r="C142" s="559"/>
      <c r="D142" s="555"/>
      <c r="E142" s="555"/>
      <c r="F142" s="578"/>
    </row>
    <row r="143" spans="1:6" s="526" customFormat="1">
      <c r="A143" s="555">
        <v>9.24</v>
      </c>
      <c r="B143" s="563" t="s">
        <v>1114</v>
      </c>
      <c r="C143" s="559"/>
      <c r="D143" s="558"/>
      <c r="E143" s="555"/>
      <c r="F143" s="578"/>
    </row>
    <row r="144" spans="1:6" s="526" customFormat="1">
      <c r="A144" s="555"/>
      <c r="B144" s="563" t="s">
        <v>1115</v>
      </c>
      <c r="C144" s="559" t="s">
        <v>52</v>
      </c>
      <c r="D144" s="558">
        <f>1.8*4*2</f>
        <v>14.4</v>
      </c>
      <c r="E144" s="555"/>
      <c r="F144" s="578">
        <f>E144*D144</f>
        <v>0</v>
      </c>
    </row>
    <row r="145" spans="1:6" s="526" customFormat="1">
      <c r="A145" s="555"/>
      <c r="B145" s="563"/>
      <c r="C145" s="559"/>
      <c r="D145" s="558"/>
      <c r="E145" s="555"/>
      <c r="F145" s="578"/>
    </row>
    <row r="146" spans="1:6" s="526" customFormat="1">
      <c r="A146" s="555">
        <v>9.25</v>
      </c>
      <c r="B146" s="563" t="s">
        <v>1116</v>
      </c>
      <c r="C146" s="559"/>
      <c r="D146" s="564"/>
      <c r="E146" s="555"/>
      <c r="F146" s="578"/>
    </row>
    <row r="147" spans="1:6" s="526" customFormat="1">
      <c r="A147" s="555"/>
      <c r="B147" s="563" t="s">
        <v>1117</v>
      </c>
      <c r="C147" s="559" t="s">
        <v>35</v>
      </c>
      <c r="D147" s="564">
        <v>2.5</v>
      </c>
      <c r="E147" s="555"/>
      <c r="F147" s="578">
        <f>E147*D147</f>
        <v>0</v>
      </c>
    </row>
    <row r="148" spans="1:6" s="526" customFormat="1">
      <c r="A148" s="555"/>
      <c r="B148" s="563"/>
      <c r="C148" s="559"/>
      <c r="D148" s="564"/>
      <c r="E148" s="555"/>
      <c r="F148" s="578"/>
    </row>
    <row r="149" spans="1:6" s="526" customFormat="1">
      <c r="A149" s="555"/>
      <c r="B149" s="532" t="s">
        <v>1118</v>
      </c>
      <c r="C149" s="559"/>
      <c r="D149" s="564"/>
      <c r="E149" s="555"/>
      <c r="F149" s="578"/>
    </row>
    <row r="150" spans="1:6" s="526" customFormat="1">
      <c r="A150" s="555"/>
      <c r="B150" s="563"/>
      <c r="C150" s="559"/>
      <c r="D150" s="564"/>
      <c r="E150" s="555"/>
      <c r="F150" s="578"/>
    </row>
    <row r="151" spans="1:6" s="526" customFormat="1">
      <c r="A151" s="555">
        <v>9.26</v>
      </c>
      <c r="B151" s="563" t="s">
        <v>1119</v>
      </c>
      <c r="C151" s="559" t="s">
        <v>889</v>
      </c>
      <c r="D151" s="564">
        <f>0.7*0.7*0.7</f>
        <v>0.34299999999999992</v>
      </c>
      <c r="E151" s="555"/>
      <c r="F151" s="578">
        <f>E151*D151</f>
        <v>0</v>
      </c>
    </row>
    <row r="152" spans="1:6" s="526" customFormat="1">
      <c r="A152" s="555"/>
      <c r="B152" s="563"/>
      <c r="C152" s="559"/>
      <c r="D152" s="564"/>
      <c r="E152" s="555"/>
      <c r="F152" s="578"/>
    </row>
    <row r="153" spans="1:6" s="526" customFormat="1">
      <c r="A153" s="555"/>
      <c r="B153" s="532" t="s">
        <v>832</v>
      </c>
      <c r="C153" s="559"/>
      <c r="D153" s="564"/>
      <c r="E153" s="555"/>
      <c r="F153" s="578"/>
    </row>
    <row r="154" spans="1:6" s="526" customFormat="1">
      <c r="A154" s="555"/>
      <c r="B154" s="563"/>
      <c r="C154" s="559"/>
      <c r="D154" s="558"/>
      <c r="E154" s="535"/>
      <c r="F154" s="571"/>
    </row>
    <row r="155" spans="1:6" s="526" customFormat="1">
      <c r="A155" s="555">
        <v>9.27</v>
      </c>
      <c r="B155" s="565" t="s">
        <v>1120</v>
      </c>
      <c r="C155" s="559"/>
      <c r="D155" s="558"/>
      <c r="E155" s="555"/>
      <c r="F155" s="578"/>
    </row>
    <row r="156" spans="1:6" s="526" customFormat="1">
      <c r="A156" s="555"/>
      <c r="B156" s="565" t="s">
        <v>1121</v>
      </c>
      <c r="C156" s="559"/>
      <c r="D156" s="558"/>
      <c r="E156" s="555"/>
      <c r="F156" s="578"/>
    </row>
    <row r="157" spans="1:6" s="526" customFormat="1">
      <c r="A157" s="555"/>
      <c r="B157" s="565" t="s">
        <v>1122</v>
      </c>
      <c r="C157" s="559" t="s">
        <v>660</v>
      </c>
      <c r="D157" s="558">
        <v>1</v>
      </c>
      <c r="E157" s="555"/>
      <c r="F157" s="578">
        <f>E157*D157</f>
        <v>0</v>
      </c>
    </row>
    <row r="158" spans="1:6" s="526" customFormat="1">
      <c r="A158" s="555"/>
      <c r="B158" s="565"/>
      <c r="C158" s="559"/>
      <c r="D158" s="558"/>
      <c r="E158" s="555"/>
      <c r="F158" s="578"/>
    </row>
    <row r="159" spans="1:6" s="526" customFormat="1">
      <c r="A159" s="555"/>
      <c r="B159" s="532" t="s">
        <v>1668</v>
      </c>
      <c r="C159" s="566"/>
      <c r="D159" s="567"/>
      <c r="E159" s="176"/>
      <c r="F159" s="579">
        <f>SUM(F107:F158)</f>
        <v>0</v>
      </c>
    </row>
    <row r="160" spans="1:6" s="526" customFormat="1">
      <c r="A160" s="555"/>
      <c r="B160" s="568"/>
      <c r="C160" s="566"/>
      <c r="D160" s="567"/>
      <c r="E160" s="176"/>
      <c r="F160" s="579"/>
    </row>
    <row r="161" spans="1:6" s="526" customFormat="1">
      <c r="A161" s="555"/>
      <c r="B161" s="532" t="s">
        <v>1669</v>
      </c>
      <c r="C161" s="566"/>
      <c r="D161" s="567"/>
      <c r="E161" s="176"/>
      <c r="F161" s="579">
        <f>F159*2</f>
        <v>0</v>
      </c>
    </row>
  </sheetData>
  <conditionalFormatting sqref="F101:F105 F108:F113">
    <cfRule type="cellIs" dxfId="0" priority="1" stopIfTrue="1" operator="equal">
      <formula>0</formula>
    </cfRule>
  </conditionalFormatting>
  <pageMargins left="0.7" right="0.7" top="0.75" bottom="0.75" header="0.3" footer="0.3"/>
  <pageSetup scale="81" orientation="portrait" horizontalDpi="1200" verticalDpi="1200" r:id="rId1"/>
  <rowBreaks count="2" manualBreakCount="2">
    <brk id="53" max="5" man="1"/>
    <brk id="105"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view="pageBreakPreview" zoomScale="102" zoomScaleNormal="100" zoomScaleSheetLayoutView="102" workbookViewId="0">
      <pane xSplit="1" ySplit="1" topLeftCell="B86" activePane="bottomRight" state="frozen"/>
      <selection pane="topRight" activeCell="B1" sqref="B1"/>
      <selection pane="bottomLeft" activeCell="A2" sqref="A2"/>
      <selection pane="bottomRight" activeCell="B97" sqref="B97"/>
    </sheetView>
  </sheetViews>
  <sheetFormatPr defaultColWidth="61.42578125" defaultRowHeight="15"/>
  <cols>
    <col min="1" max="1" width="6.28515625" style="505" customWidth="1"/>
    <col min="2" max="2" width="48.42578125" style="521" customWidth="1"/>
    <col min="3" max="3" width="6.28515625" style="505" bestFit="1" customWidth="1"/>
    <col min="4" max="4" width="10.5703125" style="505" bestFit="1" customWidth="1"/>
    <col min="5" max="5" width="8.28515625" style="505" bestFit="1" customWidth="1"/>
    <col min="6" max="6" width="9.85546875" style="505" bestFit="1" customWidth="1"/>
    <col min="7" max="16384" width="61.42578125" style="505"/>
  </cols>
  <sheetData>
    <row r="1" spans="1:7" s="156" customFormat="1" ht="30">
      <c r="A1" s="167" t="s">
        <v>21</v>
      </c>
      <c r="B1" s="167" t="s">
        <v>1</v>
      </c>
      <c r="C1" s="167" t="s">
        <v>697</v>
      </c>
      <c r="D1" s="168" t="s">
        <v>798</v>
      </c>
      <c r="E1" s="454" t="s">
        <v>640</v>
      </c>
      <c r="F1" s="169" t="s">
        <v>641</v>
      </c>
    </row>
    <row r="2" spans="1:7" s="398" customFormat="1">
      <c r="A2" s="170"/>
      <c r="B2" s="455"/>
      <c r="C2" s="180"/>
      <c r="D2" s="456"/>
      <c r="E2" s="457"/>
      <c r="F2" s="246"/>
      <c r="G2" s="397"/>
    </row>
    <row r="3" spans="1:7" s="157" customFormat="1">
      <c r="A3" s="429"/>
      <c r="B3" s="171" t="str">
        <f>[1]Offices!B3</f>
        <v>GRANT No. ……………………………………….</v>
      </c>
      <c r="C3" s="174"/>
      <c r="D3" s="458"/>
      <c r="E3" s="459"/>
      <c r="F3" s="430"/>
    </row>
    <row r="4" spans="1:7" s="157" customFormat="1">
      <c r="A4" s="429"/>
      <c r="B4" s="171" t="str">
        <f>[1]Offices!B4</f>
        <v>PROPOSED ……………………………………....</v>
      </c>
      <c r="C4" s="174"/>
      <c r="D4" s="458"/>
      <c r="E4" s="459"/>
      <c r="F4" s="430"/>
    </row>
    <row r="5" spans="1:7" s="157" customFormat="1">
      <c r="A5" s="429"/>
      <c r="B5" s="175"/>
      <c r="C5" s="174"/>
      <c r="D5" s="458"/>
      <c r="E5" s="459"/>
      <c r="F5" s="430"/>
    </row>
    <row r="6" spans="1:7" s="510" customFormat="1" ht="24.6" customHeight="1">
      <c r="A6" s="506">
        <v>11</v>
      </c>
      <c r="B6" s="519" t="s">
        <v>802</v>
      </c>
      <c r="C6" s="507"/>
      <c r="D6" s="508"/>
      <c r="E6" s="509"/>
      <c r="F6" s="509"/>
    </row>
    <row r="7" spans="1:7" s="510" customFormat="1" ht="13.15" customHeight="1">
      <c r="A7" s="506"/>
      <c r="B7" s="511"/>
      <c r="C7" s="508"/>
      <c r="D7" s="508"/>
      <c r="E7" s="509"/>
      <c r="F7" s="509"/>
    </row>
    <row r="8" spans="1:7" s="510" customFormat="1" ht="16.149999999999999" customHeight="1">
      <c r="A8" s="506"/>
      <c r="B8" s="451" t="s">
        <v>27</v>
      </c>
      <c r="C8" s="508"/>
      <c r="D8" s="508"/>
      <c r="E8" s="509"/>
      <c r="F8" s="509"/>
    </row>
    <row r="9" spans="1:7" s="510" customFormat="1" ht="16.899999999999999" customHeight="1">
      <c r="A9" s="506"/>
      <c r="B9" s="451" t="s">
        <v>28</v>
      </c>
      <c r="C9" s="508"/>
      <c r="D9" s="508"/>
      <c r="E9" s="509"/>
      <c r="F9" s="509"/>
    </row>
    <row r="10" spans="1:7" s="510" customFormat="1" ht="15.6" customHeight="1">
      <c r="A10" s="506"/>
      <c r="B10" s="511"/>
      <c r="C10" s="508"/>
      <c r="D10" s="508"/>
      <c r="E10" s="509"/>
      <c r="F10" s="509"/>
    </row>
    <row r="11" spans="1:7" s="510" customFormat="1" ht="30">
      <c r="A11" s="512">
        <v>11.1</v>
      </c>
      <c r="B11" s="166" t="s">
        <v>749</v>
      </c>
      <c r="C11" s="513" t="s">
        <v>750</v>
      </c>
      <c r="D11" s="159">
        <v>22.5</v>
      </c>
      <c r="E11" s="159"/>
      <c r="F11" s="159">
        <f>D11*E11</f>
        <v>0</v>
      </c>
    </row>
    <row r="12" spans="1:7" s="510" customFormat="1" ht="30">
      <c r="A12" s="512"/>
      <c r="B12" s="166" t="s">
        <v>751</v>
      </c>
      <c r="C12" s="513"/>
      <c r="D12" s="159"/>
      <c r="E12" s="159"/>
      <c r="F12" s="159"/>
    </row>
    <row r="13" spans="1:7" s="510" customFormat="1">
      <c r="A13" s="512"/>
      <c r="B13" s="166"/>
      <c r="C13" s="513"/>
      <c r="D13" s="159"/>
      <c r="E13" s="159"/>
      <c r="F13" s="159"/>
    </row>
    <row r="14" spans="1:7" s="510" customFormat="1" ht="30">
      <c r="A14" s="512">
        <v>11.2</v>
      </c>
      <c r="B14" s="166" t="s">
        <v>752</v>
      </c>
      <c r="C14" s="514"/>
    </row>
    <row r="15" spans="1:7" s="510" customFormat="1" ht="30">
      <c r="A15" s="512"/>
      <c r="B15" s="166" t="s">
        <v>753</v>
      </c>
      <c r="C15" s="513"/>
      <c r="D15" s="159"/>
      <c r="E15" s="159"/>
      <c r="F15" s="159"/>
    </row>
    <row r="16" spans="1:7" s="510" customFormat="1" ht="30">
      <c r="A16" s="512"/>
      <c r="B16" s="166" t="s">
        <v>754</v>
      </c>
      <c r="C16" s="513" t="s">
        <v>750</v>
      </c>
      <c r="D16" s="159">
        <v>15</v>
      </c>
      <c r="E16" s="159"/>
      <c r="F16" s="159">
        <f>D16*E16</f>
        <v>0</v>
      </c>
    </row>
    <row r="17" spans="1:6" s="510" customFormat="1">
      <c r="A17" s="512"/>
      <c r="B17" s="515"/>
      <c r="C17" s="513"/>
      <c r="D17" s="159"/>
      <c r="E17" s="159"/>
      <c r="F17" s="159"/>
    </row>
    <row r="18" spans="1:6" s="510" customFormat="1">
      <c r="A18" s="512"/>
      <c r="B18" s="451" t="s">
        <v>755</v>
      </c>
      <c r="C18" s="513"/>
      <c r="D18" s="159"/>
      <c r="E18" s="159"/>
      <c r="F18" s="159"/>
    </row>
    <row r="19" spans="1:6" s="510" customFormat="1">
      <c r="A19" s="512"/>
      <c r="B19" s="515"/>
      <c r="C19" s="513"/>
      <c r="D19" s="159"/>
      <c r="E19" s="159"/>
      <c r="F19" s="159"/>
    </row>
    <row r="20" spans="1:6" s="510" customFormat="1" ht="21" customHeight="1">
      <c r="A20" s="512">
        <v>11.3</v>
      </c>
      <c r="B20" s="166" t="s">
        <v>756</v>
      </c>
      <c r="C20" s="513" t="s">
        <v>750</v>
      </c>
      <c r="D20" s="159">
        <v>1.88</v>
      </c>
      <c r="E20" s="159"/>
      <c r="F20" s="159">
        <f>D20*E20</f>
        <v>0</v>
      </c>
    </row>
    <row r="21" spans="1:6" s="510" customFormat="1">
      <c r="A21" s="512"/>
      <c r="B21" s="166" t="s">
        <v>757</v>
      </c>
      <c r="C21" s="513"/>
      <c r="D21" s="159"/>
      <c r="E21" s="159"/>
      <c r="F21" s="159"/>
    </row>
    <row r="22" spans="1:6" s="510" customFormat="1">
      <c r="A22" s="512"/>
      <c r="B22" s="515"/>
      <c r="C22" s="513"/>
      <c r="D22" s="159"/>
      <c r="E22" s="159"/>
      <c r="F22" s="159"/>
    </row>
    <row r="23" spans="1:6" s="510" customFormat="1">
      <c r="A23" s="512"/>
      <c r="B23" s="451" t="s">
        <v>758</v>
      </c>
      <c r="C23" s="513"/>
      <c r="D23" s="159"/>
      <c r="E23" s="159"/>
      <c r="F23" s="159"/>
    </row>
    <row r="24" spans="1:6" s="510" customFormat="1">
      <c r="A24" s="512"/>
      <c r="B24" s="451"/>
      <c r="C24" s="513"/>
      <c r="D24" s="159"/>
      <c r="E24" s="159"/>
      <c r="F24" s="159"/>
    </row>
    <row r="25" spans="1:6" s="510" customFormat="1">
      <c r="A25" s="512"/>
      <c r="B25" s="451" t="s">
        <v>759</v>
      </c>
      <c r="C25" s="513"/>
      <c r="D25" s="159"/>
      <c r="E25" s="159"/>
      <c r="F25" s="159"/>
    </row>
    <row r="26" spans="1:6" s="510" customFormat="1">
      <c r="A26" s="512"/>
      <c r="B26" s="515"/>
      <c r="C26" s="513"/>
      <c r="D26" s="159"/>
      <c r="E26" s="159"/>
      <c r="F26" s="159"/>
    </row>
    <row r="27" spans="1:6" s="510" customFormat="1" ht="30">
      <c r="A27" s="512">
        <v>11.4</v>
      </c>
      <c r="B27" s="166" t="s">
        <v>760</v>
      </c>
      <c r="C27" s="513" t="s">
        <v>761</v>
      </c>
      <c r="D27" s="159">
        <v>130</v>
      </c>
      <c r="E27" s="159"/>
      <c r="F27" s="159">
        <f>D27*E27</f>
        <v>0</v>
      </c>
    </row>
    <row r="28" spans="1:6" s="510" customFormat="1" ht="30">
      <c r="A28" s="512"/>
      <c r="B28" s="166" t="s">
        <v>1665</v>
      </c>
      <c r="C28" s="513"/>
      <c r="D28" s="159"/>
      <c r="E28" s="159"/>
      <c r="F28" s="159"/>
    </row>
    <row r="29" spans="1:6" s="510" customFormat="1">
      <c r="A29" s="512"/>
      <c r="B29" s="515"/>
      <c r="C29" s="513"/>
      <c r="D29" s="159"/>
      <c r="E29" s="159"/>
      <c r="F29" s="159"/>
    </row>
    <row r="30" spans="1:6" s="510" customFormat="1" ht="30">
      <c r="A30" s="512">
        <v>11.5</v>
      </c>
      <c r="B30" s="166" t="s">
        <v>764</v>
      </c>
      <c r="C30" s="513" t="s">
        <v>765</v>
      </c>
      <c r="D30" s="159">
        <v>12.5</v>
      </c>
      <c r="E30" s="159"/>
      <c r="F30" s="159">
        <f>D30*E30</f>
        <v>0</v>
      </c>
    </row>
    <row r="31" spans="1:6" s="510" customFormat="1">
      <c r="A31" s="512"/>
      <c r="B31" s="515"/>
      <c r="C31" s="513"/>
      <c r="D31" s="159"/>
      <c r="E31" s="159"/>
      <c r="F31" s="159"/>
    </row>
    <row r="32" spans="1:6" s="510" customFormat="1">
      <c r="A32" s="512"/>
      <c r="B32" s="520" t="s">
        <v>766</v>
      </c>
      <c r="C32" s="513"/>
      <c r="D32" s="159"/>
      <c r="E32" s="159"/>
      <c r="F32" s="159"/>
    </row>
    <row r="33" spans="1:6" s="510" customFormat="1" ht="30">
      <c r="A33" s="512"/>
      <c r="B33" s="451" t="s">
        <v>55</v>
      </c>
      <c r="C33" s="513"/>
      <c r="D33" s="159"/>
      <c r="E33" s="159"/>
      <c r="F33" s="159"/>
    </row>
    <row r="34" spans="1:6" s="510" customFormat="1">
      <c r="A34" s="512"/>
      <c r="B34" s="451" t="s">
        <v>56</v>
      </c>
      <c r="C34" s="513"/>
      <c r="D34" s="159"/>
      <c r="E34" s="159"/>
      <c r="F34" s="159"/>
    </row>
    <row r="35" spans="1:6" s="510" customFormat="1">
      <c r="A35" s="512"/>
      <c r="B35" s="451" t="s">
        <v>57</v>
      </c>
      <c r="C35" s="513"/>
      <c r="D35" s="159"/>
      <c r="E35" s="159"/>
      <c r="F35" s="159"/>
    </row>
    <row r="36" spans="1:6" s="510" customFormat="1">
      <c r="A36" s="512"/>
      <c r="B36" s="516"/>
      <c r="C36" s="513"/>
      <c r="D36" s="159"/>
      <c r="E36" s="159"/>
      <c r="F36" s="159"/>
    </row>
    <row r="37" spans="1:6" s="525" customFormat="1">
      <c r="A37" s="506"/>
      <c r="B37" s="523" t="s">
        <v>1192</v>
      </c>
      <c r="C37" s="524"/>
      <c r="D37" s="252"/>
      <c r="E37" s="252"/>
      <c r="F37" s="252">
        <f>SUM(F11:F36)</f>
        <v>0</v>
      </c>
    </row>
    <row r="38" spans="1:6" s="156" customFormat="1" ht="30">
      <c r="A38" s="167" t="s">
        <v>21</v>
      </c>
      <c r="B38" s="167" t="s">
        <v>1</v>
      </c>
      <c r="C38" s="167" t="s">
        <v>697</v>
      </c>
      <c r="D38" s="168" t="s">
        <v>798</v>
      </c>
      <c r="E38" s="454" t="s">
        <v>640</v>
      </c>
      <c r="F38" s="169" t="s">
        <v>641</v>
      </c>
    </row>
    <row r="39" spans="1:6" s="156" customFormat="1">
      <c r="B39" s="156" t="s">
        <v>1210</v>
      </c>
      <c r="D39" s="452"/>
      <c r="E39" s="447"/>
      <c r="F39" s="453">
        <f>F37</f>
        <v>0</v>
      </c>
    </row>
    <row r="40" spans="1:6" s="510" customFormat="1">
      <c r="A40" s="512">
        <v>11.6</v>
      </c>
      <c r="B40" s="166" t="s">
        <v>767</v>
      </c>
      <c r="C40" s="513" t="s">
        <v>768</v>
      </c>
      <c r="D40" s="159">
        <v>43.75</v>
      </c>
      <c r="E40" s="159"/>
      <c r="F40" s="159">
        <f>D40*E40</f>
        <v>0</v>
      </c>
    </row>
    <row r="41" spans="1:6" s="510" customFormat="1">
      <c r="A41" s="512"/>
      <c r="B41" s="166"/>
      <c r="C41" s="513"/>
      <c r="D41" s="159"/>
      <c r="E41" s="159"/>
      <c r="F41" s="159"/>
    </row>
    <row r="42" spans="1:6" s="510" customFormat="1">
      <c r="A42" s="512"/>
      <c r="B42" s="451" t="s">
        <v>61</v>
      </c>
      <c r="C42" s="513"/>
      <c r="D42" s="159"/>
      <c r="E42" s="159"/>
      <c r="F42" s="159"/>
    </row>
    <row r="43" spans="1:6" s="510" customFormat="1">
      <c r="A43" s="512"/>
      <c r="B43" s="515"/>
      <c r="C43" s="513"/>
      <c r="D43" s="159"/>
      <c r="E43" s="159"/>
      <c r="F43" s="159"/>
    </row>
    <row r="44" spans="1:6" s="510" customFormat="1" ht="30">
      <c r="A44" s="512">
        <v>11.7</v>
      </c>
      <c r="B44" s="166" t="s">
        <v>769</v>
      </c>
      <c r="C44" s="513" t="s">
        <v>768</v>
      </c>
      <c r="D44" s="159">
        <v>62.5</v>
      </c>
      <c r="E44" s="159"/>
      <c r="F44" s="159">
        <f>D44*E44</f>
        <v>0</v>
      </c>
    </row>
    <row r="45" spans="1:6" s="510" customFormat="1" ht="30">
      <c r="A45" s="512"/>
      <c r="B45" s="166" t="s">
        <v>770</v>
      </c>
      <c r="C45" s="513"/>
      <c r="D45" s="159"/>
      <c r="E45" s="159"/>
      <c r="F45" s="159"/>
    </row>
    <row r="46" spans="1:6" s="510" customFormat="1">
      <c r="A46" s="512"/>
      <c r="B46" s="166"/>
      <c r="C46" s="513"/>
      <c r="D46" s="159"/>
      <c r="E46" s="159"/>
      <c r="F46" s="159"/>
    </row>
    <row r="47" spans="1:6" s="510" customFormat="1">
      <c r="A47" s="512"/>
      <c r="B47" s="451" t="s">
        <v>1680</v>
      </c>
      <c r="C47" s="513"/>
      <c r="D47" s="159"/>
      <c r="E47" s="159"/>
      <c r="F47" s="159"/>
    </row>
    <row r="48" spans="1:6" s="510" customFormat="1">
      <c r="A48" s="512"/>
      <c r="B48" s="515"/>
      <c r="C48" s="513"/>
      <c r="D48" s="159"/>
      <c r="E48" s="159"/>
      <c r="F48" s="159"/>
    </row>
    <row r="49" spans="1:6" s="510" customFormat="1" ht="30">
      <c r="A49" s="512">
        <v>11.8</v>
      </c>
      <c r="B49" s="166" t="s">
        <v>771</v>
      </c>
      <c r="C49" s="513" t="s">
        <v>750</v>
      </c>
      <c r="D49" s="159">
        <v>1.6</v>
      </c>
      <c r="E49" s="159"/>
      <c r="F49" s="159">
        <f>D49*E49</f>
        <v>0</v>
      </c>
    </row>
    <row r="50" spans="1:6" s="510" customFormat="1" ht="30">
      <c r="A50" s="512"/>
      <c r="B50" s="166" t="s">
        <v>772</v>
      </c>
      <c r="C50" s="513"/>
      <c r="D50" s="159"/>
      <c r="E50" s="159"/>
      <c r="F50" s="159"/>
    </row>
    <row r="51" spans="1:6" s="510" customFormat="1">
      <c r="A51" s="512"/>
      <c r="B51" s="166"/>
      <c r="C51" s="513"/>
      <c r="D51" s="159"/>
      <c r="E51" s="159"/>
      <c r="F51" s="159"/>
    </row>
    <row r="52" spans="1:6" s="510" customFormat="1">
      <c r="A52" s="512"/>
      <c r="B52" s="451" t="s">
        <v>758</v>
      </c>
      <c r="C52" s="513"/>
      <c r="D52" s="159"/>
      <c r="E52" s="159"/>
      <c r="F52" s="159"/>
    </row>
    <row r="53" spans="1:6" s="510" customFormat="1">
      <c r="A53" s="512"/>
      <c r="B53" s="451"/>
      <c r="C53" s="513"/>
      <c r="D53" s="159"/>
      <c r="E53" s="159"/>
      <c r="F53" s="159"/>
    </row>
    <row r="54" spans="1:6" s="510" customFormat="1">
      <c r="A54" s="512"/>
      <c r="B54" s="451" t="s">
        <v>759</v>
      </c>
      <c r="C54" s="513"/>
      <c r="D54" s="159"/>
      <c r="E54" s="159"/>
      <c r="F54" s="159"/>
    </row>
    <row r="55" spans="1:6" s="510" customFormat="1">
      <c r="A55" s="512"/>
      <c r="B55" s="515"/>
      <c r="C55" s="513"/>
      <c r="D55" s="159"/>
      <c r="E55" s="159"/>
      <c r="F55" s="159"/>
    </row>
    <row r="56" spans="1:6" s="510" customFormat="1" ht="30">
      <c r="A56" s="512">
        <v>11.9</v>
      </c>
      <c r="B56" s="166" t="s">
        <v>760</v>
      </c>
      <c r="C56" s="513" t="s">
        <v>761</v>
      </c>
      <c r="D56" s="159">
        <v>130</v>
      </c>
      <c r="E56" s="159"/>
      <c r="F56" s="159">
        <f>D56*E56</f>
        <v>0</v>
      </c>
    </row>
    <row r="57" spans="1:6" s="510" customFormat="1" ht="30">
      <c r="A57" s="512"/>
      <c r="B57" s="166" t="s">
        <v>773</v>
      </c>
      <c r="C57" s="513"/>
      <c r="D57" s="159"/>
      <c r="E57" s="159"/>
      <c r="F57" s="159"/>
    </row>
    <row r="58" spans="1:6" s="510" customFormat="1">
      <c r="A58" s="512"/>
      <c r="B58" s="166" t="s">
        <v>774</v>
      </c>
      <c r="C58" s="513"/>
      <c r="D58" s="159"/>
      <c r="E58" s="159"/>
      <c r="F58" s="159"/>
    </row>
    <row r="59" spans="1:6" s="510" customFormat="1">
      <c r="A59" s="512"/>
      <c r="B59" s="515"/>
      <c r="C59" s="513"/>
      <c r="D59" s="159"/>
      <c r="E59" s="159"/>
      <c r="F59" s="159"/>
    </row>
    <row r="60" spans="1:6" s="510" customFormat="1" ht="30">
      <c r="A60" s="522">
        <v>11.1</v>
      </c>
      <c r="B60" s="166" t="s">
        <v>764</v>
      </c>
      <c r="C60" s="513" t="s">
        <v>765</v>
      </c>
      <c r="D60" s="159">
        <v>12.5</v>
      </c>
      <c r="E60" s="159"/>
      <c r="F60" s="159">
        <f>D60*E60</f>
        <v>0</v>
      </c>
    </row>
    <row r="61" spans="1:6" s="510" customFormat="1">
      <c r="A61" s="512"/>
      <c r="B61" s="166"/>
      <c r="C61" s="513"/>
      <c r="D61" s="159"/>
      <c r="E61" s="159"/>
      <c r="F61" s="159"/>
    </row>
    <row r="62" spans="1:6" s="510" customFormat="1">
      <c r="A62" s="512">
        <v>11.11</v>
      </c>
      <c r="B62" s="166" t="s">
        <v>775</v>
      </c>
      <c r="C62" s="513" t="s">
        <v>768</v>
      </c>
      <c r="D62" s="159">
        <v>12.5</v>
      </c>
      <c r="E62" s="159"/>
      <c r="F62" s="159">
        <f>D62*E62</f>
        <v>0</v>
      </c>
    </row>
    <row r="63" spans="1:6" s="510" customFormat="1">
      <c r="A63" s="512"/>
      <c r="B63" s="166"/>
      <c r="C63" s="513"/>
      <c r="D63" s="159"/>
      <c r="E63" s="159"/>
      <c r="F63" s="159"/>
    </row>
    <row r="64" spans="1:6" s="510" customFormat="1" ht="30">
      <c r="A64" s="512">
        <v>11.12</v>
      </c>
      <c r="B64" s="166" t="s">
        <v>776</v>
      </c>
      <c r="C64" s="513" t="s">
        <v>768</v>
      </c>
      <c r="D64" s="159">
        <v>3</v>
      </c>
      <c r="E64" s="159"/>
      <c r="F64" s="159">
        <f>D64*E64</f>
        <v>0</v>
      </c>
    </row>
    <row r="65" spans="1:6" s="510" customFormat="1">
      <c r="A65" s="512"/>
      <c r="B65" s="166"/>
      <c r="C65" s="513"/>
      <c r="D65" s="159"/>
      <c r="E65" s="159"/>
      <c r="F65" s="159"/>
    </row>
    <row r="66" spans="1:6" s="510" customFormat="1">
      <c r="A66" s="512">
        <v>11.13</v>
      </c>
      <c r="B66" s="166" t="s">
        <v>777</v>
      </c>
      <c r="C66" s="513" t="s">
        <v>778</v>
      </c>
      <c r="D66" s="159">
        <v>4</v>
      </c>
      <c r="E66" s="159"/>
      <c r="F66" s="159">
        <f>D66*E66</f>
        <v>0</v>
      </c>
    </row>
    <row r="67" spans="1:6" s="510" customFormat="1">
      <c r="A67" s="512"/>
      <c r="B67" s="515"/>
      <c r="C67" s="513"/>
      <c r="D67" s="159"/>
      <c r="E67" s="159"/>
      <c r="F67" s="159"/>
    </row>
    <row r="68" spans="1:6" s="510" customFormat="1" ht="30">
      <c r="A68" s="512">
        <v>11.14</v>
      </c>
      <c r="B68" s="166" t="s">
        <v>779</v>
      </c>
      <c r="C68" s="513" t="s">
        <v>396</v>
      </c>
      <c r="D68" s="159">
        <v>1</v>
      </c>
      <c r="E68" s="159"/>
      <c r="F68" s="159">
        <f>D68*E68</f>
        <v>0</v>
      </c>
    </row>
    <row r="69" spans="1:6" s="510" customFormat="1" ht="30">
      <c r="A69" s="512"/>
      <c r="B69" s="166" t="s">
        <v>780</v>
      </c>
      <c r="C69" s="513"/>
      <c r="D69" s="159"/>
      <c r="E69" s="159"/>
      <c r="F69" s="159"/>
    </row>
    <row r="70" spans="1:6" s="510" customFormat="1">
      <c r="A70" s="512"/>
      <c r="B70" s="166" t="s">
        <v>781</v>
      </c>
      <c r="C70" s="513"/>
      <c r="D70" s="159"/>
      <c r="E70" s="159"/>
      <c r="F70" s="159"/>
    </row>
    <row r="71" spans="1:6" s="510" customFormat="1">
      <c r="A71" s="512"/>
      <c r="B71" s="515"/>
      <c r="C71" s="513"/>
      <c r="D71" s="159"/>
      <c r="E71" s="159"/>
      <c r="F71" s="159"/>
    </row>
    <row r="72" spans="1:6" s="510" customFormat="1">
      <c r="A72" s="512"/>
      <c r="B72" s="516"/>
      <c r="C72" s="513"/>
      <c r="D72" s="159"/>
      <c r="E72" s="159"/>
      <c r="F72" s="159"/>
    </row>
    <row r="73" spans="1:6" s="525" customFormat="1">
      <c r="A73" s="506"/>
      <c r="B73" s="523" t="s">
        <v>1192</v>
      </c>
      <c r="C73" s="524"/>
      <c r="D73" s="252"/>
      <c r="E73" s="252"/>
      <c r="F73" s="252">
        <f>SUM(F39:F72)</f>
        <v>0</v>
      </c>
    </row>
    <row r="74" spans="1:6" s="156" customFormat="1" ht="30">
      <c r="A74" s="167" t="s">
        <v>21</v>
      </c>
      <c r="B74" s="167" t="s">
        <v>1</v>
      </c>
      <c r="C74" s="167" t="s">
        <v>697</v>
      </c>
      <c r="D74" s="168" t="s">
        <v>798</v>
      </c>
      <c r="E74" s="454" t="s">
        <v>640</v>
      </c>
      <c r="F74" s="169" t="s">
        <v>641</v>
      </c>
    </row>
    <row r="75" spans="1:6" s="156" customFormat="1">
      <c r="B75" s="156" t="s">
        <v>1210</v>
      </c>
      <c r="D75" s="452"/>
      <c r="E75" s="447"/>
      <c r="F75" s="453">
        <f>F73</f>
        <v>0</v>
      </c>
    </row>
    <row r="76" spans="1:6" s="510" customFormat="1" ht="30">
      <c r="A76" s="512">
        <v>11.15</v>
      </c>
      <c r="B76" s="166" t="s">
        <v>782</v>
      </c>
      <c r="C76" s="513" t="s">
        <v>765</v>
      </c>
      <c r="D76" s="159">
        <v>12</v>
      </c>
      <c r="E76" s="159"/>
      <c r="F76" s="159">
        <f>D76*E76</f>
        <v>0</v>
      </c>
    </row>
    <row r="77" spans="1:6" s="510" customFormat="1">
      <c r="A77" s="512"/>
      <c r="B77" s="166" t="s">
        <v>783</v>
      </c>
      <c r="C77" s="513"/>
      <c r="D77" s="159"/>
      <c r="E77" s="159"/>
      <c r="F77" s="159"/>
    </row>
    <row r="78" spans="1:6" s="510" customFormat="1">
      <c r="A78" s="512"/>
      <c r="B78" s="515"/>
      <c r="C78" s="513"/>
      <c r="D78" s="159"/>
      <c r="E78" s="159"/>
      <c r="F78" s="159"/>
    </row>
    <row r="79" spans="1:6" s="510" customFormat="1">
      <c r="A79" s="512"/>
      <c r="B79" s="451" t="s">
        <v>755</v>
      </c>
      <c r="C79" s="513"/>
      <c r="D79" s="159"/>
      <c r="E79" s="159"/>
      <c r="F79" s="159"/>
    </row>
    <row r="80" spans="1:6" s="510" customFormat="1">
      <c r="A80" s="512"/>
      <c r="B80" s="516"/>
      <c r="C80" s="513"/>
      <c r="D80" s="159"/>
      <c r="E80" s="159"/>
      <c r="F80" s="159"/>
    </row>
    <row r="81" spans="1:6" s="510" customFormat="1" ht="30">
      <c r="A81" s="512">
        <v>11.16</v>
      </c>
      <c r="B81" s="166" t="s">
        <v>784</v>
      </c>
      <c r="C81" s="513" t="s">
        <v>750</v>
      </c>
      <c r="D81" s="159">
        <v>0.3</v>
      </c>
      <c r="E81" s="159"/>
      <c r="F81" s="159">
        <f>D81*E81</f>
        <v>0</v>
      </c>
    </row>
    <row r="82" spans="1:6" s="510" customFormat="1">
      <c r="A82" s="512"/>
      <c r="B82" s="166" t="s">
        <v>785</v>
      </c>
      <c r="C82" s="513"/>
      <c r="D82" s="159"/>
      <c r="E82" s="159"/>
      <c r="F82" s="159"/>
    </row>
    <row r="83" spans="1:6" s="510" customFormat="1">
      <c r="A83" s="512"/>
      <c r="B83" s="515"/>
      <c r="C83" s="513"/>
      <c r="D83" s="159"/>
      <c r="E83" s="159"/>
      <c r="F83" s="159"/>
    </row>
    <row r="84" spans="1:6" s="510" customFormat="1" ht="30">
      <c r="A84" s="512">
        <v>11.17</v>
      </c>
      <c r="B84" s="166" t="s">
        <v>786</v>
      </c>
      <c r="C84" s="513" t="s">
        <v>761</v>
      </c>
      <c r="D84" s="159">
        <v>22</v>
      </c>
      <c r="E84" s="159"/>
      <c r="F84" s="159">
        <f>D84*E84</f>
        <v>0</v>
      </c>
    </row>
    <row r="85" spans="1:6" s="510" customFormat="1" ht="30">
      <c r="A85" s="512"/>
      <c r="B85" s="166" t="s">
        <v>787</v>
      </c>
      <c r="C85" s="513"/>
      <c r="D85" s="159"/>
      <c r="E85" s="159"/>
      <c r="F85" s="159"/>
    </row>
    <row r="86" spans="1:6" s="510" customFormat="1">
      <c r="A86" s="512"/>
      <c r="B86" s="166" t="s">
        <v>788</v>
      </c>
      <c r="C86" s="513"/>
      <c r="D86" s="159"/>
      <c r="E86" s="159"/>
      <c r="F86" s="159"/>
    </row>
    <row r="87" spans="1:6" s="510" customFormat="1">
      <c r="A87" s="512"/>
      <c r="B87" s="515"/>
      <c r="C87" s="513"/>
      <c r="D87" s="159"/>
      <c r="E87" s="159"/>
      <c r="F87" s="159"/>
    </row>
    <row r="88" spans="1:6" s="510" customFormat="1" ht="30">
      <c r="A88" s="512">
        <v>11.18</v>
      </c>
      <c r="B88" s="166" t="s">
        <v>789</v>
      </c>
      <c r="C88" s="513" t="s">
        <v>396</v>
      </c>
      <c r="D88" s="159">
        <v>1</v>
      </c>
      <c r="E88" s="159"/>
      <c r="F88" s="159">
        <f>D88*E88</f>
        <v>0</v>
      </c>
    </row>
    <row r="89" spans="1:6" s="510" customFormat="1" ht="30">
      <c r="A89" s="512"/>
      <c r="B89" s="166" t="s">
        <v>790</v>
      </c>
      <c r="C89" s="513"/>
      <c r="D89" s="159"/>
      <c r="E89" s="159"/>
      <c r="F89" s="159"/>
    </row>
    <row r="90" spans="1:6" s="510" customFormat="1">
      <c r="A90" s="512"/>
      <c r="B90" s="166" t="s">
        <v>791</v>
      </c>
      <c r="C90" s="513"/>
      <c r="D90" s="159"/>
      <c r="E90" s="159"/>
      <c r="F90" s="159"/>
    </row>
    <row r="91" spans="1:6" s="510" customFormat="1">
      <c r="A91" s="512"/>
      <c r="B91" s="515"/>
      <c r="C91" s="513"/>
      <c r="D91" s="159"/>
      <c r="E91" s="159"/>
      <c r="F91" s="159"/>
    </row>
    <row r="92" spans="1:6" s="510" customFormat="1">
      <c r="A92" s="517"/>
      <c r="B92" s="519" t="s">
        <v>792</v>
      </c>
      <c r="C92" s="513"/>
      <c r="D92" s="159"/>
      <c r="E92" s="159"/>
      <c r="F92" s="159"/>
    </row>
    <row r="93" spans="1:6" s="510" customFormat="1" ht="10.15" customHeight="1">
      <c r="A93" s="517"/>
      <c r="B93" s="518"/>
      <c r="C93" s="513"/>
      <c r="D93" s="159"/>
      <c r="E93" s="159"/>
      <c r="F93" s="159"/>
    </row>
    <row r="94" spans="1:6" s="510" customFormat="1" ht="19.899999999999999" customHeight="1">
      <c r="A94" s="512">
        <v>11.19</v>
      </c>
      <c r="B94" s="166" t="s">
        <v>793</v>
      </c>
      <c r="C94" s="513" t="s">
        <v>750</v>
      </c>
      <c r="D94" s="159">
        <v>5.5</v>
      </c>
      <c r="E94" s="159"/>
      <c r="F94" s="159">
        <f>D94*E94</f>
        <v>0</v>
      </c>
    </row>
    <row r="95" spans="1:6" s="510" customFormat="1" ht="19.899999999999999" customHeight="1">
      <c r="A95" s="512"/>
      <c r="B95" s="166"/>
      <c r="C95" s="513"/>
      <c r="D95" s="159"/>
      <c r="E95" s="159"/>
      <c r="F95" s="159"/>
    </row>
    <row r="96" spans="1:6" s="510" customFormat="1" ht="32.25" customHeight="1">
      <c r="A96" s="522">
        <v>11.2</v>
      </c>
      <c r="B96" s="166" t="s">
        <v>794</v>
      </c>
      <c r="C96" s="513" t="s">
        <v>750</v>
      </c>
      <c r="D96" s="159">
        <v>3.5</v>
      </c>
      <c r="E96" s="159"/>
      <c r="F96" s="159">
        <f>D96*E96</f>
        <v>0</v>
      </c>
    </row>
    <row r="97" spans="1:6" s="510" customFormat="1" ht="19.899999999999999" customHeight="1">
      <c r="A97" s="512"/>
      <c r="B97" s="166"/>
      <c r="C97" s="513"/>
      <c r="D97" s="159"/>
      <c r="E97" s="159"/>
      <c r="F97" s="159"/>
    </row>
    <row r="98" spans="1:6" s="510" customFormat="1" ht="19.899999999999999" customHeight="1">
      <c r="A98" s="512">
        <v>11.21</v>
      </c>
      <c r="B98" s="166" t="s">
        <v>795</v>
      </c>
      <c r="C98" s="513" t="s">
        <v>768</v>
      </c>
      <c r="D98" s="159">
        <v>2</v>
      </c>
      <c r="E98" s="159"/>
      <c r="F98" s="159">
        <f>D98*E98</f>
        <v>0</v>
      </c>
    </row>
    <row r="99" spans="1:6" s="510" customFormat="1" ht="19.899999999999999" customHeight="1">
      <c r="A99" s="512"/>
      <c r="B99" s="166"/>
      <c r="C99" s="513"/>
      <c r="D99" s="159"/>
      <c r="E99" s="159"/>
      <c r="F99" s="159"/>
    </row>
    <row r="100" spans="1:6" s="510" customFormat="1" ht="19.899999999999999" customHeight="1">
      <c r="A100" s="512">
        <v>11.22</v>
      </c>
      <c r="B100" s="166" t="s">
        <v>796</v>
      </c>
      <c r="C100" s="513" t="s">
        <v>750</v>
      </c>
      <c r="D100" s="159">
        <v>0.4</v>
      </c>
      <c r="E100" s="159"/>
      <c r="F100" s="159">
        <f>D100*E100</f>
        <v>0</v>
      </c>
    </row>
    <row r="101" spans="1:6" s="510" customFormat="1" ht="19.899999999999999" customHeight="1">
      <c r="A101" s="512"/>
      <c r="B101" s="515"/>
      <c r="C101" s="513"/>
      <c r="D101" s="159"/>
      <c r="E101" s="159"/>
      <c r="F101" s="159"/>
    </row>
    <row r="102" spans="1:6" s="510" customFormat="1" ht="19.899999999999999" customHeight="1">
      <c r="A102" s="251"/>
      <c r="B102" s="511" t="s">
        <v>1666</v>
      </c>
      <c r="C102" s="513"/>
      <c r="D102" s="159"/>
      <c r="E102" s="159"/>
      <c r="F102" s="252">
        <f>SUM(F75:F101)</f>
        <v>0</v>
      </c>
    </row>
    <row r="103" spans="1:6" s="510" customFormat="1" ht="19.899999999999999" customHeight="1">
      <c r="A103" s="251"/>
      <c r="B103" s="511"/>
      <c r="C103" s="513"/>
      <c r="D103" s="159"/>
      <c r="E103" s="159"/>
      <c r="F103" s="15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6"/>
  <sheetViews>
    <sheetView view="pageBreakPreview" zoomScale="96" zoomScaleNormal="100" zoomScaleSheetLayoutView="96" workbookViewId="0">
      <pane xSplit="1" ySplit="1" topLeftCell="B254" activePane="bottomRight" state="frozen"/>
      <selection pane="topRight" activeCell="B1" sqref="B1"/>
      <selection pane="bottomLeft" activeCell="A2" sqref="A2"/>
      <selection pane="bottomRight" activeCell="H248" sqref="H248"/>
    </sheetView>
  </sheetViews>
  <sheetFormatPr defaultColWidth="9.140625" defaultRowHeight="15"/>
  <cols>
    <col min="1" max="1" width="8.28515625" style="261" customWidth="1"/>
    <col min="2" max="2" width="46.7109375" style="166" customWidth="1"/>
    <col min="3" max="3" width="5.42578125" style="263" bestFit="1" customWidth="1"/>
    <col min="4" max="4" width="6.7109375" style="264" bestFit="1" customWidth="1"/>
    <col min="5" max="5" width="9.28515625" style="407" bestFit="1" customWidth="1"/>
    <col min="6" max="6" width="10.85546875" style="750" bestFit="1" customWidth="1"/>
    <col min="7" max="7" width="15.28515625" style="256" bestFit="1" customWidth="1"/>
    <col min="8" max="8" width="9.28515625" style="257" bestFit="1" customWidth="1"/>
    <col min="9" max="9" width="10.28515625" style="257" bestFit="1" customWidth="1"/>
    <col min="10" max="11" width="9.140625" style="257"/>
    <col min="12" max="12" width="11.5703125" style="257" bestFit="1" customWidth="1"/>
    <col min="13" max="16384" width="9.140625" style="257"/>
  </cols>
  <sheetData>
    <row r="1" spans="1:6" s="156" customFormat="1">
      <c r="A1" s="167" t="s">
        <v>0</v>
      </c>
      <c r="B1" s="167" t="s">
        <v>1</v>
      </c>
      <c r="C1" s="167" t="s">
        <v>697</v>
      </c>
      <c r="D1" s="168" t="s">
        <v>798</v>
      </c>
      <c r="E1" s="454" t="s">
        <v>640</v>
      </c>
      <c r="F1" s="741" t="s">
        <v>641</v>
      </c>
    </row>
    <row r="2" spans="1:6" s="157" customFormat="1">
      <c r="A2" s="429"/>
      <c r="B2" s="171" t="str">
        <f>[1]Offices!B3</f>
        <v>GRANT No. ……………………………………….</v>
      </c>
      <c r="C2" s="174"/>
      <c r="D2" s="458"/>
      <c r="E2" s="459"/>
      <c r="F2" s="431"/>
    </row>
    <row r="3" spans="1:6" s="157" customFormat="1">
      <c r="A3" s="429"/>
      <c r="B3" s="171" t="str">
        <f>[1]Offices!B4</f>
        <v>PROPOSED ……………………………………....</v>
      </c>
      <c r="C3" s="174"/>
      <c r="D3" s="458"/>
      <c r="E3" s="459"/>
      <c r="F3" s="431"/>
    </row>
    <row r="4" spans="1:6" s="157" customFormat="1">
      <c r="A4" s="429"/>
      <c r="B4" s="175"/>
      <c r="C4" s="174"/>
      <c r="D4" s="458"/>
      <c r="E4" s="459"/>
      <c r="F4" s="431"/>
    </row>
    <row r="5" spans="1:6" s="157" customFormat="1">
      <c r="A5" s="176">
        <v>11</v>
      </c>
      <c r="B5" s="171" t="s">
        <v>977</v>
      </c>
      <c r="C5" s="177"/>
      <c r="D5" s="179"/>
      <c r="E5" s="460"/>
      <c r="F5" s="574"/>
    </row>
    <row r="6" spans="1:6" s="157" customFormat="1">
      <c r="A6" s="176"/>
      <c r="B6" s="171"/>
      <c r="C6" s="177"/>
      <c r="D6" s="179"/>
      <c r="E6" s="460"/>
      <c r="F6" s="574"/>
    </row>
    <row r="7" spans="1:6">
      <c r="A7" s="176"/>
      <c r="B7" s="171" t="s">
        <v>919</v>
      </c>
      <c r="C7" s="177"/>
      <c r="D7" s="179"/>
      <c r="E7" s="460"/>
      <c r="F7" s="576"/>
    </row>
    <row r="8" spans="1:6">
      <c r="A8" s="176"/>
      <c r="B8" s="171"/>
      <c r="C8" s="177"/>
      <c r="D8" s="179"/>
      <c r="E8" s="460"/>
      <c r="F8" s="576"/>
    </row>
    <row r="9" spans="1:6" ht="30">
      <c r="A9" s="176">
        <v>11.1</v>
      </c>
      <c r="B9" s="178" t="s">
        <v>920</v>
      </c>
      <c r="C9" s="177"/>
      <c r="D9" s="179"/>
      <c r="E9" s="460"/>
      <c r="F9" s="576"/>
    </row>
    <row r="10" spans="1:6">
      <c r="A10" s="176"/>
      <c r="B10" s="178" t="s">
        <v>921</v>
      </c>
      <c r="C10" s="177"/>
      <c r="D10" s="179"/>
      <c r="E10" s="460"/>
      <c r="F10" s="576"/>
    </row>
    <row r="11" spans="1:6">
      <c r="A11" s="176"/>
      <c r="B11" s="178"/>
      <c r="C11" s="177"/>
      <c r="D11" s="179"/>
      <c r="E11" s="460"/>
      <c r="F11" s="576"/>
    </row>
    <row r="12" spans="1:6" ht="30">
      <c r="A12" s="176">
        <v>11.2</v>
      </c>
      <c r="B12" s="178" t="s">
        <v>23</v>
      </c>
      <c r="C12" s="177"/>
      <c r="D12" s="179"/>
      <c r="E12" s="460"/>
      <c r="F12" s="576"/>
    </row>
    <row r="13" spans="1:6" ht="30">
      <c r="A13" s="176"/>
      <c r="B13" s="178" t="s">
        <v>24</v>
      </c>
      <c r="C13" s="177"/>
      <c r="D13" s="179"/>
      <c r="E13" s="460"/>
      <c r="F13" s="576"/>
    </row>
    <row r="14" spans="1:6">
      <c r="A14" s="176"/>
      <c r="B14" s="178" t="s">
        <v>25</v>
      </c>
      <c r="C14" s="177" t="s">
        <v>26</v>
      </c>
      <c r="D14" s="179">
        <v>1</v>
      </c>
      <c r="E14" s="460"/>
      <c r="F14" s="576">
        <f>E14*D14</f>
        <v>0</v>
      </c>
    </row>
    <row r="15" spans="1:6">
      <c r="A15" s="176"/>
      <c r="B15" s="178"/>
      <c r="C15" s="177"/>
      <c r="D15" s="179"/>
      <c r="E15" s="460"/>
      <c r="F15" s="574"/>
    </row>
    <row r="16" spans="1:6">
      <c r="A16" s="176"/>
      <c r="B16" s="171" t="s">
        <v>922</v>
      </c>
      <c r="C16" s="177"/>
      <c r="D16" s="179"/>
      <c r="E16" s="460"/>
      <c r="F16" s="576"/>
    </row>
    <row r="17" spans="1:7">
      <c r="A17" s="176"/>
      <c r="B17" s="171"/>
      <c r="C17" s="177"/>
      <c r="D17" s="179"/>
      <c r="E17" s="460"/>
      <c r="F17" s="576"/>
    </row>
    <row r="18" spans="1:7" ht="30">
      <c r="A18" s="176"/>
      <c r="B18" s="461" t="s">
        <v>27</v>
      </c>
      <c r="C18" s="177"/>
      <c r="D18" s="179"/>
      <c r="E18" s="460"/>
      <c r="F18" s="576"/>
    </row>
    <row r="19" spans="1:7" ht="30">
      <c r="A19" s="176"/>
      <c r="B19" s="461" t="s">
        <v>28</v>
      </c>
      <c r="C19" s="177"/>
      <c r="D19" s="179"/>
      <c r="E19" s="460"/>
      <c r="F19" s="576"/>
    </row>
    <row r="20" spans="1:7">
      <c r="A20" s="176"/>
      <c r="B20" s="421"/>
      <c r="C20" s="177"/>
      <c r="D20" s="179"/>
      <c r="E20" s="460"/>
      <c r="F20" s="576"/>
    </row>
    <row r="21" spans="1:7" ht="30">
      <c r="A21" s="176">
        <v>11.3</v>
      </c>
      <c r="B21" s="178" t="s">
        <v>923</v>
      </c>
      <c r="C21" s="177"/>
      <c r="D21" s="179"/>
      <c r="E21" s="460"/>
      <c r="F21" s="576"/>
    </row>
    <row r="22" spans="1:7">
      <c r="A22" s="176"/>
      <c r="B22" s="178" t="s">
        <v>924</v>
      </c>
      <c r="C22" s="177" t="s">
        <v>701</v>
      </c>
      <c r="D22" s="179">
        <f>24*0.6*1</f>
        <v>14.399999999999999</v>
      </c>
      <c r="E22" s="460"/>
      <c r="F22" s="576">
        <f>E22*D22</f>
        <v>0</v>
      </c>
      <c r="G22" s="257"/>
    </row>
    <row r="23" spans="1:7">
      <c r="A23" s="176"/>
      <c r="B23" s="178"/>
      <c r="C23" s="177"/>
      <c r="D23" s="179"/>
      <c r="E23" s="460"/>
      <c r="F23" s="576"/>
      <c r="G23" s="257"/>
    </row>
    <row r="24" spans="1:7">
      <c r="A24" s="176"/>
      <c r="B24" s="461" t="s">
        <v>29</v>
      </c>
      <c r="C24" s="177"/>
      <c r="D24" s="179"/>
      <c r="E24" s="460"/>
      <c r="F24" s="576"/>
      <c r="G24" s="257"/>
    </row>
    <row r="25" spans="1:7">
      <c r="A25" s="176"/>
      <c r="B25" s="178"/>
      <c r="C25" s="177"/>
      <c r="D25" s="179"/>
      <c r="E25" s="460"/>
      <c r="F25" s="576"/>
      <c r="G25" s="257"/>
    </row>
    <row r="26" spans="1:7" ht="30">
      <c r="A26" s="176">
        <v>11.4</v>
      </c>
      <c r="B26" s="178" t="s">
        <v>30</v>
      </c>
      <c r="C26" s="177"/>
      <c r="D26" s="179"/>
      <c r="E26" s="460"/>
      <c r="F26" s="576"/>
      <c r="G26" s="257"/>
    </row>
    <row r="27" spans="1:7">
      <c r="A27" s="176"/>
      <c r="B27" s="178" t="s">
        <v>31</v>
      </c>
      <c r="C27" s="177" t="s">
        <v>701</v>
      </c>
      <c r="D27" s="179">
        <f>0.4*1*24</f>
        <v>9.6000000000000014</v>
      </c>
      <c r="E27" s="460"/>
      <c r="F27" s="576">
        <f>E27*D27</f>
        <v>0</v>
      </c>
      <c r="G27" s="257"/>
    </row>
    <row r="28" spans="1:7">
      <c r="A28" s="176"/>
      <c r="B28" s="178"/>
      <c r="C28" s="177"/>
      <c r="D28" s="179"/>
      <c r="E28" s="460"/>
      <c r="F28" s="576"/>
      <c r="G28" s="257"/>
    </row>
    <row r="29" spans="1:7" ht="30">
      <c r="A29" s="176">
        <v>11.5</v>
      </c>
      <c r="B29" s="178" t="s">
        <v>23</v>
      </c>
      <c r="C29" s="177"/>
      <c r="D29" s="179"/>
      <c r="E29" s="460"/>
      <c r="F29" s="576"/>
      <c r="G29" s="257"/>
    </row>
    <row r="30" spans="1:7" ht="30">
      <c r="A30" s="176"/>
      <c r="B30" s="178" t="s">
        <v>24</v>
      </c>
      <c r="C30" s="177"/>
      <c r="D30" s="179"/>
      <c r="E30" s="460"/>
      <c r="F30" s="576"/>
      <c r="G30" s="257"/>
    </row>
    <row r="31" spans="1:7">
      <c r="A31" s="176"/>
      <c r="B31" s="178" t="s">
        <v>25</v>
      </c>
      <c r="C31" s="177" t="s">
        <v>701</v>
      </c>
      <c r="D31" s="179">
        <f>D22-D27</f>
        <v>4.7999999999999972</v>
      </c>
      <c r="E31" s="460"/>
      <c r="F31" s="576">
        <f>E31*D31</f>
        <v>0</v>
      </c>
      <c r="G31" s="257"/>
    </row>
    <row r="32" spans="1:7">
      <c r="A32" s="176"/>
      <c r="B32" s="178"/>
      <c r="C32" s="177"/>
      <c r="D32" s="179"/>
      <c r="E32" s="460"/>
      <c r="F32" s="576"/>
      <c r="G32" s="257"/>
    </row>
    <row r="33" spans="1:7">
      <c r="A33" s="176"/>
      <c r="B33" s="461" t="s">
        <v>32</v>
      </c>
      <c r="C33" s="177"/>
      <c r="D33" s="179"/>
      <c r="E33" s="460"/>
      <c r="F33" s="576"/>
      <c r="G33" s="257"/>
    </row>
    <row r="34" spans="1:7" ht="30">
      <c r="A34" s="176">
        <v>11.6</v>
      </c>
      <c r="B34" s="178" t="s">
        <v>33</v>
      </c>
      <c r="C34" s="177"/>
      <c r="D34" s="179"/>
      <c r="E34" s="460"/>
      <c r="F34" s="576"/>
      <c r="G34" s="257"/>
    </row>
    <row r="35" spans="1:7" ht="30">
      <c r="A35" s="176"/>
      <c r="B35" s="178" t="s">
        <v>34</v>
      </c>
      <c r="C35" s="177" t="s">
        <v>35</v>
      </c>
      <c r="D35" s="179">
        <v>37</v>
      </c>
      <c r="E35" s="460"/>
      <c r="F35" s="576">
        <f>E35*D35</f>
        <v>0</v>
      </c>
      <c r="G35" s="257"/>
    </row>
    <row r="36" spans="1:7">
      <c r="A36" s="176"/>
      <c r="B36" s="178"/>
      <c r="C36" s="177"/>
      <c r="D36" s="179" t="s">
        <v>36</v>
      </c>
      <c r="E36" s="460"/>
      <c r="F36" s="576"/>
      <c r="G36" s="257"/>
    </row>
    <row r="37" spans="1:7">
      <c r="A37" s="176"/>
      <c r="B37" s="461" t="s">
        <v>37</v>
      </c>
      <c r="C37" s="177"/>
      <c r="D37" s="179"/>
      <c r="E37" s="460"/>
      <c r="F37" s="576"/>
      <c r="G37" s="257"/>
    </row>
    <row r="38" spans="1:7" ht="30">
      <c r="A38" s="176">
        <v>11.7</v>
      </c>
      <c r="B38" s="178" t="s">
        <v>38</v>
      </c>
      <c r="C38" s="177"/>
      <c r="D38" s="179"/>
      <c r="E38" s="460"/>
      <c r="F38" s="576"/>
      <c r="G38" s="257"/>
    </row>
    <row r="39" spans="1:7" ht="30">
      <c r="A39" s="176"/>
      <c r="B39" s="178" t="s">
        <v>39</v>
      </c>
      <c r="C39" s="177"/>
      <c r="D39" s="179"/>
      <c r="E39" s="460"/>
      <c r="F39" s="576"/>
      <c r="G39" s="257"/>
    </row>
    <row r="40" spans="1:7" ht="30">
      <c r="A40" s="176"/>
      <c r="B40" s="178" t="s">
        <v>925</v>
      </c>
      <c r="C40" s="177" t="s">
        <v>35</v>
      </c>
      <c r="D40" s="179">
        <f>D35</f>
        <v>37</v>
      </c>
      <c r="E40" s="460"/>
      <c r="F40" s="576">
        <f>E40*D40</f>
        <v>0</v>
      </c>
      <c r="G40" s="257"/>
    </row>
    <row r="41" spans="1:7">
      <c r="A41" s="176"/>
      <c r="B41" s="178"/>
      <c r="C41" s="177"/>
      <c r="D41" s="179"/>
      <c r="E41" s="460"/>
      <c r="F41" s="576"/>
      <c r="G41" s="257"/>
    </row>
    <row r="42" spans="1:7" s="403" customFormat="1">
      <c r="A42" s="462"/>
      <c r="B42" s="425" t="s">
        <v>1209</v>
      </c>
      <c r="C42" s="463"/>
      <c r="D42" s="244"/>
      <c r="E42" s="464"/>
      <c r="F42" s="579">
        <f>SUM(F7:F40)</f>
        <v>0</v>
      </c>
    </row>
    <row r="43" spans="1:7" s="156" customFormat="1">
      <c r="A43" s="167" t="s">
        <v>0</v>
      </c>
      <c r="B43" s="167" t="s">
        <v>1</v>
      </c>
      <c r="C43" s="167" t="s">
        <v>697</v>
      </c>
      <c r="D43" s="168" t="s">
        <v>798</v>
      </c>
      <c r="E43" s="454" t="s">
        <v>640</v>
      </c>
      <c r="F43" s="741" t="s">
        <v>641</v>
      </c>
    </row>
    <row r="44" spans="1:7" s="156" customFormat="1">
      <c r="A44" s="465"/>
      <c r="B44" s="465" t="s">
        <v>1620</v>
      </c>
      <c r="C44" s="465"/>
      <c r="D44" s="466"/>
      <c r="E44" s="467"/>
      <c r="F44" s="742">
        <f>F42</f>
        <v>0</v>
      </c>
    </row>
    <row r="45" spans="1:7">
      <c r="A45" s="176"/>
      <c r="B45" s="461" t="s">
        <v>40</v>
      </c>
      <c r="C45" s="177"/>
      <c r="D45" s="244"/>
      <c r="E45" s="460"/>
      <c r="F45" s="576"/>
      <c r="G45" s="257"/>
    </row>
    <row r="46" spans="1:7">
      <c r="A46" s="176"/>
      <c r="B46" s="178"/>
      <c r="C46" s="177"/>
      <c r="D46" s="179"/>
      <c r="E46" s="460"/>
      <c r="F46" s="576"/>
      <c r="G46" s="257"/>
    </row>
    <row r="47" spans="1:7" ht="60">
      <c r="A47" s="176">
        <v>11.8</v>
      </c>
      <c r="B47" s="178" t="s">
        <v>1619</v>
      </c>
      <c r="C47" s="177" t="s">
        <v>35</v>
      </c>
      <c r="D47" s="179">
        <f>D35</f>
        <v>37</v>
      </c>
      <c r="E47" s="460"/>
      <c r="F47" s="576">
        <f>E47*D47</f>
        <v>0</v>
      </c>
      <c r="G47" s="257"/>
    </row>
    <row r="48" spans="1:7">
      <c r="A48" s="176"/>
      <c r="B48" s="178"/>
      <c r="C48" s="177"/>
      <c r="D48" s="179"/>
      <c r="E48" s="460"/>
      <c r="F48" s="576"/>
      <c r="G48" s="257"/>
    </row>
    <row r="49" spans="1:7">
      <c r="A49" s="176"/>
      <c r="B49" s="461" t="s">
        <v>45</v>
      </c>
      <c r="C49" s="177"/>
      <c r="D49" s="179"/>
      <c r="E49" s="460"/>
      <c r="F49" s="576"/>
      <c r="G49" s="257"/>
    </row>
    <row r="50" spans="1:7">
      <c r="A50" s="176"/>
      <c r="B50" s="178"/>
      <c r="C50" s="177"/>
      <c r="D50" s="179"/>
      <c r="E50" s="460"/>
      <c r="F50" s="576"/>
      <c r="G50" s="257"/>
    </row>
    <row r="51" spans="1:7">
      <c r="A51" s="176">
        <v>11.9</v>
      </c>
      <c r="B51" s="178" t="s">
        <v>926</v>
      </c>
      <c r="C51" s="177" t="s">
        <v>35</v>
      </c>
      <c r="D51" s="179">
        <f>24*0.6</f>
        <v>14.399999999999999</v>
      </c>
      <c r="E51" s="460"/>
      <c r="F51" s="576">
        <f>E51*D51</f>
        <v>0</v>
      </c>
      <c r="G51" s="257"/>
    </row>
    <row r="52" spans="1:7">
      <c r="A52" s="176"/>
      <c r="B52" s="178"/>
      <c r="C52" s="177"/>
      <c r="D52" s="179"/>
      <c r="E52" s="460"/>
      <c r="F52" s="576"/>
      <c r="G52" s="257"/>
    </row>
    <row r="53" spans="1:7">
      <c r="A53" s="176"/>
      <c r="B53" s="461" t="s">
        <v>927</v>
      </c>
      <c r="C53" s="177"/>
      <c r="D53" s="179"/>
      <c r="E53" s="460"/>
      <c r="F53" s="576"/>
      <c r="G53" s="257"/>
    </row>
    <row r="54" spans="1:7">
      <c r="A54" s="176"/>
      <c r="B54" s="178"/>
      <c r="C54" s="177"/>
      <c r="D54" s="179"/>
      <c r="E54" s="460"/>
      <c r="F54" s="576"/>
      <c r="G54" s="257"/>
    </row>
    <row r="55" spans="1:7">
      <c r="A55" s="468">
        <v>11.1</v>
      </c>
      <c r="B55" s="178" t="s">
        <v>928</v>
      </c>
      <c r="C55" s="177" t="s">
        <v>701</v>
      </c>
      <c r="D55" s="179">
        <f>24*0.6*0.2</f>
        <v>2.88</v>
      </c>
      <c r="E55" s="460"/>
      <c r="F55" s="576">
        <f>E55*D55</f>
        <v>0</v>
      </c>
      <c r="G55" s="257"/>
    </row>
    <row r="56" spans="1:7">
      <c r="A56" s="176"/>
      <c r="B56" s="178"/>
      <c r="C56" s="177"/>
      <c r="D56" s="179"/>
      <c r="E56" s="460"/>
      <c r="F56" s="576"/>
      <c r="G56" s="257"/>
    </row>
    <row r="57" spans="1:7">
      <c r="A57" s="176">
        <v>11.11</v>
      </c>
      <c r="B57" s="178" t="s">
        <v>1621</v>
      </c>
      <c r="C57" s="177" t="s">
        <v>701</v>
      </c>
      <c r="D57" s="469">
        <v>6.9000000000000006E-2</v>
      </c>
      <c r="E57" s="460"/>
      <c r="F57" s="576">
        <f>E57*D57</f>
        <v>0</v>
      </c>
      <c r="G57" s="257"/>
    </row>
    <row r="58" spans="1:7">
      <c r="A58" s="176"/>
      <c r="B58" s="178"/>
      <c r="C58" s="177"/>
      <c r="D58" s="179"/>
      <c r="E58" s="460"/>
      <c r="F58" s="576"/>
      <c r="G58" s="257"/>
    </row>
    <row r="59" spans="1:7">
      <c r="A59" s="176">
        <v>11.12</v>
      </c>
      <c r="B59" s="178" t="s">
        <v>929</v>
      </c>
      <c r="C59" s="177"/>
      <c r="D59" s="179"/>
      <c r="E59" s="460"/>
      <c r="F59" s="576"/>
      <c r="G59" s="257"/>
    </row>
    <row r="60" spans="1:7">
      <c r="A60" s="176"/>
      <c r="B60" s="178" t="s">
        <v>46</v>
      </c>
      <c r="C60" s="177" t="s">
        <v>701</v>
      </c>
      <c r="D60" s="179">
        <f>24*0.125</f>
        <v>3</v>
      </c>
      <c r="E60" s="460"/>
      <c r="F60" s="576">
        <f>E60*D60</f>
        <v>0</v>
      </c>
      <c r="G60" s="257"/>
    </row>
    <row r="61" spans="1:7">
      <c r="A61" s="176"/>
      <c r="B61" s="178"/>
      <c r="C61" s="177"/>
      <c r="D61" s="179"/>
      <c r="E61" s="460"/>
      <c r="F61" s="576"/>
      <c r="G61" s="257"/>
    </row>
    <row r="62" spans="1:7">
      <c r="A62" s="176">
        <v>11.13</v>
      </c>
      <c r="B62" s="178" t="s">
        <v>930</v>
      </c>
      <c r="C62" s="177" t="s">
        <v>701</v>
      </c>
      <c r="D62" s="179">
        <f>(1.2*2*2)*0.15</f>
        <v>0.72</v>
      </c>
      <c r="E62" s="460"/>
      <c r="F62" s="576">
        <f>E62*D62</f>
        <v>0</v>
      </c>
      <c r="G62" s="257"/>
    </row>
    <row r="63" spans="1:7">
      <c r="A63" s="176"/>
      <c r="B63" s="178"/>
      <c r="C63" s="177"/>
      <c r="D63" s="179"/>
      <c r="E63" s="460"/>
      <c r="F63" s="576"/>
      <c r="G63" s="257"/>
    </row>
    <row r="64" spans="1:7">
      <c r="A64" s="176"/>
      <c r="B64" s="461" t="s">
        <v>47</v>
      </c>
      <c r="C64" s="177"/>
      <c r="D64" s="179"/>
      <c r="E64" s="460"/>
      <c r="F64" s="576"/>
      <c r="G64" s="257"/>
    </row>
    <row r="65" spans="1:7">
      <c r="A65" s="176"/>
      <c r="B65" s="178"/>
      <c r="C65" s="177"/>
      <c r="D65" s="179"/>
      <c r="E65" s="460"/>
      <c r="F65" s="576"/>
      <c r="G65" s="257"/>
    </row>
    <row r="66" spans="1:7" ht="30">
      <c r="A66" s="176"/>
      <c r="B66" s="461" t="s">
        <v>48</v>
      </c>
      <c r="C66" s="177"/>
      <c r="D66" s="179"/>
      <c r="E66" s="460"/>
      <c r="F66" s="576"/>
      <c r="G66" s="257"/>
    </row>
    <row r="67" spans="1:7">
      <c r="A67" s="176"/>
      <c r="B67" s="421"/>
      <c r="C67" s="177"/>
      <c r="D67" s="179"/>
      <c r="E67" s="460"/>
      <c r="F67" s="576"/>
      <c r="G67" s="257"/>
    </row>
    <row r="68" spans="1:7">
      <c r="A68" s="176"/>
      <c r="B68" s="461" t="s">
        <v>931</v>
      </c>
      <c r="C68" s="177"/>
      <c r="D68" s="179"/>
      <c r="E68" s="460"/>
      <c r="F68" s="576"/>
      <c r="G68" s="257"/>
    </row>
    <row r="69" spans="1:7">
      <c r="A69" s="176"/>
      <c r="B69" s="421"/>
      <c r="C69" s="177"/>
      <c r="D69" s="179"/>
      <c r="E69" s="460"/>
      <c r="F69" s="576"/>
      <c r="G69" s="257"/>
    </row>
    <row r="70" spans="1:7">
      <c r="A70" s="176">
        <v>11.14</v>
      </c>
      <c r="B70" s="178" t="s">
        <v>702</v>
      </c>
      <c r="C70" s="177" t="s">
        <v>20</v>
      </c>
      <c r="D70" s="179">
        <f>24*3*0.617</f>
        <v>44.423999999999999</v>
      </c>
      <c r="E70" s="460"/>
      <c r="F70" s="576">
        <f>E70*D70</f>
        <v>0</v>
      </c>
      <c r="G70" s="257"/>
    </row>
    <row r="71" spans="1:7">
      <c r="A71" s="176"/>
      <c r="B71" s="421"/>
      <c r="C71" s="177"/>
      <c r="D71" s="179"/>
      <c r="E71" s="460"/>
      <c r="F71" s="576"/>
      <c r="G71" s="257"/>
    </row>
    <row r="72" spans="1:7">
      <c r="A72" s="176">
        <v>11.15</v>
      </c>
      <c r="B72" s="178" t="s">
        <v>932</v>
      </c>
      <c r="C72" s="177" t="s">
        <v>20</v>
      </c>
      <c r="D72" s="179">
        <f>24/0.25*0.7*0.395</f>
        <v>26.543999999999997</v>
      </c>
      <c r="E72" s="460"/>
      <c r="F72" s="576">
        <f>E72*D72</f>
        <v>0</v>
      </c>
      <c r="G72" s="257"/>
    </row>
    <row r="73" spans="1:7">
      <c r="A73" s="176"/>
      <c r="B73" s="178"/>
      <c r="C73" s="177"/>
      <c r="D73" s="179"/>
      <c r="E73" s="460"/>
      <c r="F73" s="576"/>
      <c r="G73" s="257"/>
    </row>
    <row r="74" spans="1:7">
      <c r="A74" s="176"/>
      <c r="B74" s="178" t="s">
        <v>933</v>
      </c>
      <c r="C74" s="177"/>
      <c r="D74" s="179"/>
      <c r="E74" s="460"/>
      <c r="F74" s="576"/>
      <c r="G74" s="257"/>
    </row>
    <row r="75" spans="1:7">
      <c r="A75" s="176"/>
      <c r="B75" s="178"/>
      <c r="C75" s="177"/>
      <c r="D75" s="179"/>
      <c r="E75" s="460"/>
      <c r="F75" s="576"/>
      <c r="G75" s="257"/>
    </row>
    <row r="76" spans="1:7">
      <c r="A76" s="176">
        <v>11.16</v>
      </c>
      <c r="B76" s="178" t="s">
        <v>702</v>
      </c>
      <c r="C76" s="177" t="s">
        <v>20</v>
      </c>
      <c r="D76" s="179">
        <f>2*3*0.617</f>
        <v>3.702</v>
      </c>
      <c r="E76" s="460"/>
      <c r="F76" s="576">
        <f>E76*D76</f>
        <v>0</v>
      </c>
      <c r="G76" s="257"/>
    </row>
    <row r="77" spans="1:7">
      <c r="A77" s="176"/>
      <c r="B77" s="421"/>
      <c r="C77" s="177"/>
      <c r="D77" s="179"/>
      <c r="E77" s="460"/>
      <c r="F77" s="576"/>
      <c r="G77" s="257"/>
    </row>
    <row r="78" spans="1:7">
      <c r="A78" s="176">
        <v>11.17</v>
      </c>
      <c r="B78" s="178" t="s">
        <v>932</v>
      </c>
      <c r="C78" s="177" t="s">
        <v>20</v>
      </c>
      <c r="D78" s="179">
        <f>2/0.25*0.7*0.395</f>
        <v>2.2119999999999997</v>
      </c>
      <c r="E78" s="460"/>
      <c r="F78" s="576">
        <f>E78*D78</f>
        <v>0</v>
      </c>
      <c r="G78" s="257"/>
    </row>
    <row r="79" spans="1:7">
      <c r="A79" s="176"/>
      <c r="B79" s="178"/>
      <c r="C79" s="177"/>
      <c r="D79" s="179"/>
      <c r="E79" s="460"/>
      <c r="F79" s="576"/>
      <c r="G79" s="257"/>
    </row>
    <row r="80" spans="1:7" ht="30">
      <c r="A80" s="176"/>
      <c r="B80" s="461" t="s">
        <v>934</v>
      </c>
      <c r="C80" s="177"/>
      <c r="D80" s="179"/>
      <c r="E80" s="460"/>
      <c r="F80" s="576"/>
      <c r="G80" s="257"/>
    </row>
    <row r="81" spans="1:7">
      <c r="A81" s="176"/>
      <c r="B81" s="461" t="s">
        <v>935</v>
      </c>
      <c r="C81" s="177"/>
      <c r="D81" s="179"/>
      <c r="E81" s="460"/>
      <c r="F81" s="576"/>
      <c r="G81" s="257"/>
    </row>
    <row r="82" spans="1:7">
      <c r="A82" s="176"/>
      <c r="B82" s="461" t="s">
        <v>936</v>
      </c>
      <c r="C82" s="177"/>
      <c r="D82" s="179"/>
      <c r="E82" s="460"/>
      <c r="F82" s="576"/>
      <c r="G82" s="257"/>
    </row>
    <row r="83" spans="1:7">
      <c r="A83" s="176"/>
      <c r="B83" s="178"/>
      <c r="C83" s="177"/>
      <c r="D83" s="179"/>
      <c r="E83" s="460"/>
      <c r="F83" s="576"/>
      <c r="G83" s="257"/>
    </row>
    <row r="84" spans="1:7" ht="30">
      <c r="A84" s="176">
        <v>11.18</v>
      </c>
      <c r="B84" s="178" t="s">
        <v>49</v>
      </c>
      <c r="C84" s="177"/>
      <c r="D84" s="179"/>
      <c r="E84" s="460"/>
      <c r="F84" s="576"/>
      <c r="G84" s="257"/>
    </row>
    <row r="85" spans="1:7">
      <c r="A85" s="176"/>
      <c r="B85" s="178" t="s">
        <v>50</v>
      </c>
      <c r="C85" s="177" t="s">
        <v>35</v>
      </c>
      <c r="D85" s="179">
        <v>32</v>
      </c>
      <c r="E85" s="460"/>
      <c r="F85" s="576">
        <f>E85*D85</f>
        <v>0</v>
      </c>
      <c r="G85" s="257"/>
    </row>
    <row r="86" spans="1:7">
      <c r="A86" s="176"/>
      <c r="B86" s="178"/>
      <c r="C86" s="177"/>
      <c r="D86" s="179"/>
      <c r="E86" s="460"/>
      <c r="F86" s="576"/>
      <c r="G86" s="257"/>
    </row>
    <row r="87" spans="1:7">
      <c r="A87" s="176">
        <v>11.19</v>
      </c>
      <c r="B87" s="178" t="s">
        <v>937</v>
      </c>
      <c r="C87" s="177" t="s">
        <v>35</v>
      </c>
      <c r="D87" s="179">
        <v>7</v>
      </c>
      <c r="E87" s="460"/>
      <c r="F87" s="576">
        <f>E87*D87</f>
        <v>0</v>
      </c>
      <c r="G87" s="257"/>
    </row>
    <row r="88" spans="1:7">
      <c r="A88" s="176"/>
      <c r="B88" s="178"/>
      <c r="C88" s="177"/>
      <c r="D88" s="179"/>
      <c r="E88" s="460"/>
      <c r="F88" s="576"/>
      <c r="G88" s="257"/>
    </row>
    <row r="89" spans="1:7" s="403" customFormat="1">
      <c r="A89" s="462"/>
      <c r="B89" s="425" t="s">
        <v>1209</v>
      </c>
      <c r="C89" s="463"/>
      <c r="D89" s="244"/>
      <c r="E89" s="464"/>
      <c r="F89" s="579">
        <f>SUM(F44:F87)</f>
        <v>0</v>
      </c>
    </row>
    <row r="90" spans="1:7" s="156" customFormat="1">
      <c r="A90" s="167" t="s">
        <v>0</v>
      </c>
      <c r="B90" s="167" t="s">
        <v>1</v>
      </c>
      <c r="C90" s="167" t="s">
        <v>697</v>
      </c>
      <c r="D90" s="168" t="s">
        <v>798</v>
      </c>
      <c r="E90" s="454" t="s">
        <v>640</v>
      </c>
      <c r="F90" s="741" t="s">
        <v>641</v>
      </c>
    </row>
    <row r="91" spans="1:7" s="403" customFormat="1">
      <c r="A91" s="462"/>
      <c r="B91" s="425" t="s">
        <v>1622</v>
      </c>
      <c r="C91" s="463"/>
      <c r="D91" s="244"/>
      <c r="E91" s="464"/>
      <c r="F91" s="579">
        <f>F89</f>
        <v>0</v>
      </c>
    </row>
    <row r="92" spans="1:7">
      <c r="A92" s="176"/>
      <c r="B92" s="461" t="s">
        <v>51</v>
      </c>
      <c r="C92" s="463"/>
      <c r="D92" s="244"/>
      <c r="E92" s="460"/>
      <c r="F92" s="579"/>
      <c r="G92" s="257"/>
    </row>
    <row r="93" spans="1:7">
      <c r="A93" s="176"/>
      <c r="B93" s="421"/>
      <c r="C93" s="463"/>
      <c r="D93" s="244"/>
      <c r="E93" s="460"/>
      <c r="F93" s="579"/>
      <c r="G93" s="257"/>
    </row>
    <row r="94" spans="1:7" ht="30">
      <c r="A94" s="176">
        <v>11.2</v>
      </c>
      <c r="B94" s="178" t="s">
        <v>938</v>
      </c>
      <c r="C94" s="177"/>
      <c r="D94" s="179"/>
      <c r="E94" s="460"/>
      <c r="F94" s="576"/>
      <c r="G94" s="257"/>
    </row>
    <row r="95" spans="1:7">
      <c r="A95" s="176"/>
      <c r="B95" s="178" t="s">
        <v>939</v>
      </c>
      <c r="C95" s="177" t="s">
        <v>52</v>
      </c>
      <c r="D95" s="179">
        <v>24</v>
      </c>
      <c r="E95" s="460"/>
      <c r="F95" s="576">
        <f>E95*D95</f>
        <v>0</v>
      </c>
      <c r="G95" s="257"/>
    </row>
    <row r="96" spans="1:7">
      <c r="A96" s="176"/>
      <c r="B96" s="178"/>
      <c r="C96" s="177"/>
      <c r="D96" s="179"/>
      <c r="E96" s="460"/>
      <c r="F96" s="576"/>
      <c r="G96" s="257"/>
    </row>
    <row r="97" spans="1:7">
      <c r="A97" s="176">
        <v>11.21</v>
      </c>
      <c r="B97" s="178" t="s">
        <v>940</v>
      </c>
      <c r="C97" s="177" t="s">
        <v>52</v>
      </c>
      <c r="D97" s="179">
        <v>2</v>
      </c>
      <c r="E97" s="460"/>
      <c r="F97" s="576">
        <f>E97*D97</f>
        <v>0</v>
      </c>
      <c r="G97" s="257"/>
    </row>
    <row r="98" spans="1:7">
      <c r="A98" s="176"/>
      <c r="B98" s="178"/>
      <c r="C98" s="177"/>
      <c r="D98" s="179"/>
      <c r="E98" s="460"/>
      <c r="F98" s="576"/>
      <c r="G98" s="257"/>
    </row>
    <row r="99" spans="1:7">
      <c r="A99" s="176"/>
      <c r="B99" s="171" t="s">
        <v>941</v>
      </c>
      <c r="C99" s="177"/>
      <c r="D99" s="179"/>
      <c r="E99" s="460"/>
      <c r="F99" s="576"/>
      <c r="G99" s="257"/>
    </row>
    <row r="100" spans="1:7">
      <c r="A100" s="176"/>
      <c r="B100" s="171"/>
      <c r="C100" s="177"/>
      <c r="D100" s="179"/>
      <c r="E100" s="460"/>
      <c r="F100" s="576"/>
      <c r="G100" s="257"/>
    </row>
    <row r="101" spans="1:7">
      <c r="A101" s="176"/>
      <c r="B101" s="171" t="s">
        <v>831</v>
      </c>
      <c r="C101" s="177"/>
      <c r="D101" s="179"/>
      <c r="E101" s="460"/>
      <c r="F101" s="576"/>
      <c r="G101" s="257"/>
    </row>
    <row r="102" spans="1:7">
      <c r="A102" s="176"/>
      <c r="B102" s="178"/>
      <c r="C102" s="177"/>
      <c r="D102" s="179"/>
      <c r="E102" s="460"/>
      <c r="F102" s="576"/>
      <c r="G102" s="257"/>
    </row>
    <row r="103" spans="1:7" ht="75">
      <c r="A103" s="176"/>
      <c r="B103" s="470" t="s">
        <v>1726</v>
      </c>
      <c r="C103" s="177"/>
      <c r="D103" s="179"/>
      <c r="E103" s="460"/>
      <c r="F103" s="576"/>
      <c r="G103" s="257"/>
    </row>
    <row r="104" spans="1:7">
      <c r="A104" s="176"/>
      <c r="B104" s="461"/>
      <c r="C104" s="177"/>
      <c r="D104" s="179"/>
      <c r="E104" s="460"/>
      <c r="F104" s="576"/>
      <c r="G104" s="257"/>
    </row>
    <row r="105" spans="1:7">
      <c r="A105" s="176">
        <v>11.22</v>
      </c>
      <c r="B105" s="178" t="s">
        <v>942</v>
      </c>
      <c r="C105" s="177" t="s">
        <v>35</v>
      </c>
      <c r="D105" s="179">
        <f>24*0.8</f>
        <v>19.200000000000003</v>
      </c>
      <c r="E105" s="460"/>
      <c r="F105" s="576">
        <f>E105*D105</f>
        <v>0</v>
      </c>
      <c r="G105" s="257"/>
    </row>
    <row r="106" spans="1:7">
      <c r="A106" s="176"/>
      <c r="B106" s="178"/>
      <c r="C106" s="177"/>
      <c r="D106" s="179"/>
      <c r="E106" s="460"/>
      <c r="F106" s="576"/>
      <c r="G106" s="257"/>
    </row>
    <row r="107" spans="1:7">
      <c r="A107" s="176">
        <v>11.23</v>
      </c>
      <c r="B107" s="178" t="s">
        <v>943</v>
      </c>
      <c r="C107" s="177" t="s">
        <v>35</v>
      </c>
      <c r="D107" s="179">
        <f>10*2.7</f>
        <v>27</v>
      </c>
      <c r="E107" s="460"/>
      <c r="F107" s="576">
        <f>E107*D107</f>
        <v>0</v>
      </c>
      <c r="G107" s="257"/>
    </row>
    <row r="108" spans="1:7">
      <c r="A108" s="176"/>
      <c r="B108" s="178"/>
      <c r="C108" s="177"/>
      <c r="D108" s="179"/>
      <c r="E108" s="460"/>
      <c r="F108" s="576"/>
      <c r="G108" s="257"/>
    </row>
    <row r="109" spans="1:7">
      <c r="A109" s="176">
        <v>11.24</v>
      </c>
      <c r="B109" s="178" t="s">
        <v>628</v>
      </c>
      <c r="C109" s="177" t="s">
        <v>35</v>
      </c>
      <c r="D109" s="179">
        <f>13*0.8</f>
        <v>10.4</v>
      </c>
      <c r="E109" s="460"/>
      <c r="F109" s="576">
        <f>E109*D109</f>
        <v>0</v>
      </c>
      <c r="G109" s="257"/>
    </row>
    <row r="110" spans="1:7">
      <c r="A110" s="176"/>
      <c r="B110" s="178"/>
      <c r="C110" s="177"/>
      <c r="D110" s="179"/>
      <c r="E110" s="460"/>
      <c r="F110" s="576"/>
      <c r="G110" s="257"/>
    </row>
    <row r="111" spans="1:7">
      <c r="A111" s="176"/>
      <c r="B111" s="461" t="s">
        <v>944</v>
      </c>
      <c r="C111" s="177"/>
      <c r="D111" s="179"/>
      <c r="E111" s="460"/>
      <c r="F111" s="576"/>
      <c r="G111" s="257"/>
    </row>
    <row r="112" spans="1:7">
      <c r="A112" s="176"/>
      <c r="B112" s="178"/>
      <c r="C112" s="177"/>
      <c r="D112" s="179"/>
      <c r="E112" s="460"/>
      <c r="F112" s="576"/>
      <c r="G112" s="257"/>
    </row>
    <row r="113" spans="1:11">
      <c r="A113" s="176">
        <v>11.25</v>
      </c>
      <c r="B113" s="178" t="s">
        <v>945</v>
      </c>
      <c r="C113" s="177" t="s">
        <v>52</v>
      </c>
      <c r="D113" s="179">
        <f>D107+D109</f>
        <v>37.4</v>
      </c>
      <c r="E113" s="460"/>
      <c r="F113" s="576">
        <f>E113*D113</f>
        <v>0</v>
      </c>
      <c r="G113" s="257"/>
    </row>
    <row r="114" spans="1:11">
      <c r="A114" s="176"/>
      <c r="B114" s="471"/>
      <c r="C114" s="176"/>
      <c r="D114" s="179"/>
      <c r="E114" s="460"/>
      <c r="F114" s="576"/>
      <c r="G114" s="257"/>
    </row>
    <row r="115" spans="1:11" ht="30">
      <c r="A115" s="176">
        <v>11.26</v>
      </c>
      <c r="B115" s="178" t="s">
        <v>946</v>
      </c>
      <c r="C115" s="177" t="s">
        <v>5</v>
      </c>
      <c r="D115" s="179">
        <v>4</v>
      </c>
      <c r="E115" s="460"/>
      <c r="F115" s="576">
        <f>E115*D115</f>
        <v>0</v>
      </c>
      <c r="G115" s="257"/>
    </row>
    <row r="116" spans="1:11">
      <c r="A116" s="176"/>
      <c r="B116" s="472"/>
      <c r="C116" s="177"/>
      <c r="D116" s="179"/>
      <c r="E116" s="460"/>
      <c r="F116" s="576"/>
      <c r="G116" s="257"/>
    </row>
    <row r="117" spans="1:11">
      <c r="A117" s="176">
        <v>11.27</v>
      </c>
      <c r="B117" s="472" t="s">
        <v>947</v>
      </c>
      <c r="C117" s="177" t="s">
        <v>35</v>
      </c>
      <c r="D117" s="179">
        <v>26</v>
      </c>
      <c r="E117" s="460"/>
      <c r="F117" s="576">
        <f>E117*D117</f>
        <v>0</v>
      </c>
      <c r="G117" s="257"/>
    </row>
    <row r="118" spans="1:11">
      <c r="A118" s="176"/>
      <c r="B118" s="472"/>
      <c r="C118" s="177"/>
      <c r="D118" s="179"/>
      <c r="E118" s="460"/>
      <c r="F118" s="576"/>
      <c r="G118" s="257"/>
    </row>
    <row r="119" spans="1:11">
      <c r="A119" s="176">
        <v>11.28</v>
      </c>
      <c r="B119" s="472" t="s">
        <v>948</v>
      </c>
      <c r="C119" s="177" t="s">
        <v>52</v>
      </c>
      <c r="D119" s="179">
        <v>48</v>
      </c>
      <c r="E119" s="460"/>
      <c r="F119" s="576">
        <f>E119*D119</f>
        <v>0</v>
      </c>
      <c r="G119" s="257"/>
    </row>
    <row r="120" spans="1:11">
      <c r="A120" s="176"/>
      <c r="B120" s="171"/>
      <c r="C120" s="177"/>
      <c r="D120" s="179"/>
      <c r="E120" s="460"/>
      <c r="F120" s="576"/>
    </row>
    <row r="121" spans="1:11" s="400" customFormat="1">
      <c r="A121" s="176"/>
      <c r="B121" s="171" t="s">
        <v>949</v>
      </c>
      <c r="C121" s="473"/>
      <c r="D121" s="474"/>
      <c r="E121" s="460"/>
      <c r="F121" s="576"/>
      <c r="G121" s="399"/>
    </row>
    <row r="122" spans="1:11" s="400" customFormat="1">
      <c r="A122" s="176"/>
      <c r="B122" s="171"/>
      <c r="C122" s="473"/>
      <c r="D122" s="474"/>
      <c r="E122" s="460"/>
      <c r="F122" s="576"/>
      <c r="G122" s="399"/>
    </row>
    <row r="123" spans="1:11" s="400" customFormat="1">
      <c r="A123" s="176"/>
      <c r="B123" s="171" t="s">
        <v>950</v>
      </c>
      <c r="C123" s="473"/>
      <c r="D123" s="474"/>
      <c r="E123" s="460"/>
      <c r="F123" s="576"/>
      <c r="G123" s="399"/>
    </row>
    <row r="124" spans="1:11">
      <c r="A124" s="176"/>
      <c r="B124" s="178"/>
      <c r="C124" s="177"/>
      <c r="D124" s="179"/>
      <c r="E124" s="460"/>
      <c r="F124" s="576"/>
    </row>
    <row r="125" spans="1:11" ht="30">
      <c r="A125" s="176"/>
      <c r="B125" s="461" t="s">
        <v>951</v>
      </c>
      <c r="C125" s="177"/>
      <c r="D125" s="179"/>
      <c r="E125" s="460"/>
      <c r="F125" s="576"/>
    </row>
    <row r="126" spans="1:11" ht="30">
      <c r="A126" s="176"/>
      <c r="B126" s="461" t="s">
        <v>952</v>
      </c>
      <c r="C126" s="177"/>
      <c r="D126" s="179"/>
      <c r="E126" s="460"/>
      <c r="F126" s="576"/>
    </row>
    <row r="127" spans="1:11">
      <c r="A127" s="176"/>
      <c r="B127" s="178"/>
      <c r="C127" s="177"/>
      <c r="D127" s="179"/>
      <c r="E127" s="460"/>
      <c r="F127" s="576"/>
    </row>
    <row r="128" spans="1:11" s="402" customFormat="1">
      <c r="A128" s="176">
        <v>11.29</v>
      </c>
      <c r="B128" s="178" t="s">
        <v>953</v>
      </c>
      <c r="C128" s="177" t="s">
        <v>52</v>
      </c>
      <c r="D128" s="179">
        <v>60</v>
      </c>
      <c r="E128" s="460"/>
      <c r="F128" s="576">
        <f>E128*D128</f>
        <v>0</v>
      </c>
      <c r="G128" s="401"/>
      <c r="K128" s="257"/>
    </row>
    <row r="129" spans="1:20" s="402" customFormat="1">
      <c r="A129" s="176"/>
      <c r="B129" s="178"/>
      <c r="C129" s="177"/>
      <c r="D129" s="179"/>
      <c r="E129" s="460"/>
      <c r="F129" s="576"/>
      <c r="G129" s="401"/>
      <c r="K129" s="257"/>
    </row>
    <row r="130" spans="1:20" s="402" customFormat="1">
      <c r="A130" s="468">
        <v>11.3</v>
      </c>
      <c r="B130" s="178" t="s">
        <v>954</v>
      </c>
      <c r="C130" s="177" t="s">
        <v>52</v>
      </c>
      <c r="D130" s="179">
        <v>30</v>
      </c>
      <c r="E130" s="460"/>
      <c r="F130" s="576">
        <f>E130*D130</f>
        <v>0</v>
      </c>
      <c r="G130" s="401"/>
      <c r="K130" s="257"/>
    </row>
    <row r="131" spans="1:20" s="402" customFormat="1">
      <c r="A131" s="176"/>
      <c r="B131" s="178"/>
      <c r="C131" s="177"/>
      <c r="D131" s="179"/>
      <c r="E131" s="460"/>
      <c r="F131" s="576"/>
      <c r="G131" s="401"/>
      <c r="K131" s="257"/>
    </row>
    <row r="132" spans="1:20" s="402" customFormat="1">
      <c r="A132" s="176"/>
      <c r="B132" s="178"/>
      <c r="C132" s="177"/>
      <c r="D132" s="179"/>
      <c r="E132" s="460"/>
      <c r="F132" s="576"/>
      <c r="G132" s="401"/>
      <c r="K132" s="257"/>
    </row>
    <row r="133" spans="1:20" s="402" customFormat="1">
      <c r="A133" s="176"/>
      <c r="B133" s="178"/>
      <c r="C133" s="177"/>
      <c r="D133" s="179"/>
      <c r="E133" s="460"/>
      <c r="F133" s="576"/>
      <c r="G133" s="401"/>
      <c r="K133" s="257"/>
    </row>
    <row r="134" spans="1:20" s="449" customFormat="1">
      <c r="A134" s="462"/>
      <c r="B134" s="425" t="s">
        <v>1209</v>
      </c>
      <c r="C134" s="463"/>
      <c r="D134" s="244"/>
      <c r="E134" s="464"/>
      <c r="F134" s="579">
        <f>SUM(F91:F131)</f>
        <v>0</v>
      </c>
      <c r="G134" s="448"/>
      <c r="K134" s="403"/>
    </row>
    <row r="135" spans="1:20" s="156" customFormat="1">
      <c r="A135" s="167" t="s">
        <v>0</v>
      </c>
      <c r="B135" s="167" t="s">
        <v>1</v>
      </c>
      <c r="C135" s="167" t="s">
        <v>697</v>
      </c>
      <c r="D135" s="168" t="s">
        <v>798</v>
      </c>
      <c r="E135" s="454" t="s">
        <v>640</v>
      </c>
      <c r="F135" s="741" t="s">
        <v>641</v>
      </c>
    </row>
    <row r="136" spans="1:20" s="449" customFormat="1">
      <c r="A136" s="462"/>
      <c r="B136" s="425" t="s">
        <v>1210</v>
      </c>
      <c r="C136" s="463"/>
      <c r="D136" s="244"/>
      <c r="E136" s="464"/>
      <c r="F136" s="579">
        <f>F134</f>
        <v>0</v>
      </c>
      <c r="G136" s="448"/>
      <c r="K136" s="403"/>
    </row>
    <row r="137" spans="1:20" s="402" customFormat="1">
      <c r="A137" s="176">
        <v>11.31</v>
      </c>
      <c r="B137" s="178" t="s">
        <v>955</v>
      </c>
      <c r="C137" s="177" t="s">
        <v>52</v>
      </c>
      <c r="D137" s="179">
        <v>35</v>
      </c>
      <c r="E137" s="460"/>
      <c r="F137" s="576">
        <f>E137*D137</f>
        <v>0</v>
      </c>
      <c r="G137" s="401"/>
      <c r="K137" s="257"/>
    </row>
    <row r="138" spans="1:20" s="402" customFormat="1">
      <c r="A138" s="475"/>
      <c r="B138" s="476"/>
      <c r="C138" s="475"/>
      <c r="D138" s="477"/>
      <c r="E138" s="478"/>
      <c r="F138" s="743"/>
      <c r="K138" s="257"/>
    </row>
    <row r="139" spans="1:20" ht="30">
      <c r="A139" s="176">
        <v>11.32</v>
      </c>
      <c r="B139" s="178" t="s">
        <v>956</v>
      </c>
      <c r="C139" s="177"/>
      <c r="D139" s="179"/>
      <c r="E139" s="460"/>
      <c r="F139" s="576"/>
      <c r="K139" s="403"/>
    </row>
    <row r="140" spans="1:20" ht="30">
      <c r="A140" s="176"/>
      <c r="B140" s="178" t="s">
        <v>1660</v>
      </c>
      <c r="C140" s="177" t="s">
        <v>52</v>
      </c>
      <c r="D140" s="179">
        <v>24</v>
      </c>
      <c r="E140" s="460"/>
      <c r="F140" s="576">
        <f>E140*D140</f>
        <v>0</v>
      </c>
    </row>
    <row r="141" spans="1:20">
      <c r="A141" s="176"/>
      <c r="B141" s="178"/>
      <c r="C141" s="177"/>
      <c r="D141" s="179"/>
      <c r="E141" s="460"/>
      <c r="F141" s="576"/>
    </row>
    <row r="142" spans="1:20" s="404" customFormat="1" ht="30">
      <c r="A142" s="176"/>
      <c r="B142" s="461" t="s">
        <v>957</v>
      </c>
      <c r="C142" s="176"/>
      <c r="D142" s="179"/>
      <c r="E142" s="460"/>
      <c r="F142" s="576"/>
      <c r="G142" s="160"/>
      <c r="I142" s="289"/>
      <c r="J142" s="405"/>
      <c r="L142" s="289"/>
      <c r="M142" s="289"/>
      <c r="N142" s="289"/>
      <c r="O142" s="289"/>
      <c r="P142" s="289"/>
      <c r="Q142" s="289"/>
      <c r="R142" s="289"/>
      <c r="S142" s="289"/>
      <c r="T142" s="289"/>
    </row>
    <row r="143" spans="1:20" s="404" customFormat="1">
      <c r="A143" s="176"/>
      <c r="B143" s="421"/>
      <c r="C143" s="176"/>
      <c r="D143" s="179"/>
      <c r="E143" s="460"/>
      <c r="F143" s="576"/>
      <c r="G143" s="160"/>
      <c r="I143" s="289"/>
      <c r="J143" s="405"/>
      <c r="L143" s="289"/>
      <c r="M143" s="289"/>
      <c r="N143" s="289"/>
      <c r="O143" s="289"/>
      <c r="P143" s="289"/>
      <c r="Q143" s="289"/>
      <c r="R143" s="289"/>
      <c r="S143" s="289"/>
      <c r="T143" s="289"/>
    </row>
    <row r="144" spans="1:20" s="404" customFormat="1" ht="45">
      <c r="A144" s="176">
        <v>11.34</v>
      </c>
      <c r="B144" s="479" t="s">
        <v>1624</v>
      </c>
      <c r="C144" s="177" t="s">
        <v>35</v>
      </c>
      <c r="D144" s="179">
        <v>38</v>
      </c>
      <c r="E144" s="460"/>
      <c r="F144" s="576">
        <f>E144*D144</f>
        <v>0</v>
      </c>
      <c r="G144" s="160"/>
      <c r="I144" s="289"/>
      <c r="J144" s="405"/>
      <c r="L144" s="289"/>
      <c r="M144" s="289"/>
      <c r="N144" s="289"/>
      <c r="O144" s="289"/>
      <c r="P144" s="289"/>
      <c r="Q144" s="289"/>
      <c r="R144" s="289"/>
      <c r="S144" s="289"/>
      <c r="T144" s="289"/>
    </row>
    <row r="145" spans="1:7">
      <c r="A145" s="176"/>
      <c r="B145" s="178"/>
      <c r="C145" s="176"/>
      <c r="D145" s="179"/>
      <c r="E145" s="460"/>
      <c r="F145" s="744"/>
    </row>
    <row r="146" spans="1:7">
      <c r="A146" s="176"/>
      <c r="B146" s="171" t="s">
        <v>958</v>
      </c>
      <c r="C146" s="177"/>
      <c r="D146" s="179"/>
      <c r="E146" s="460"/>
      <c r="F146" s="576"/>
      <c r="G146" s="257"/>
    </row>
    <row r="147" spans="1:7">
      <c r="A147" s="176"/>
      <c r="B147" s="171"/>
      <c r="C147" s="177"/>
      <c r="D147" s="179"/>
      <c r="E147" s="460"/>
      <c r="F147" s="576"/>
      <c r="G147" s="257"/>
    </row>
    <row r="148" spans="1:7">
      <c r="A148" s="176"/>
      <c r="B148" s="171" t="s">
        <v>832</v>
      </c>
      <c r="C148" s="177"/>
      <c r="D148" s="179"/>
      <c r="E148" s="460"/>
      <c r="F148" s="576"/>
      <c r="G148" s="257"/>
    </row>
    <row r="149" spans="1:7">
      <c r="A149" s="176"/>
      <c r="B149" s="171"/>
      <c r="C149" s="177"/>
      <c r="D149" s="179"/>
      <c r="E149" s="460"/>
      <c r="F149" s="576"/>
      <c r="G149" s="257"/>
    </row>
    <row r="150" spans="1:7" ht="30">
      <c r="A150" s="176"/>
      <c r="B150" s="461" t="s">
        <v>58</v>
      </c>
      <c r="C150" s="177"/>
      <c r="D150" s="179"/>
      <c r="E150" s="460"/>
      <c r="F150" s="576"/>
      <c r="G150" s="257"/>
    </row>
    <row r="151" spans="1:7">
      <c r="A151" s="176"/>
      <c r="B151" s="461" t="s">
        <v>59</v>
      </c>
      <c r="C151" s="177"/>
      <c r="D151" s="179"/>
      <c r="E151" s="460"/>
      <c r="F151" s="576"/>
      <c r="G151" s="257"/>
    </row>
    <row r="152" spans="1:7">
      <c r="A152" s="176"/>
      <c r="B152" s="421"/>
      <c r="C152" s="177"/>
      <c r="D152" s="179"/>
      <c r="E152" s="460"/>
      <c r="F152" s="576"/>
      <c r="G152" s="257"/>
    </row>
    <row r="153" spans="1:7" ht="30">
      <c r="A153" s="176">
        <v>11.35</v>
      </c>
      <c r="B153" s="178" t="s">
        <v>60</v>
      </c>
      <c r="C153" s="177" t="s">
        <v>35</v>
      </c>
      <c r="D153" s="179">
        <f>D107+D109</f>
        <v>37.4</v>
      </c>
      <c r="E153" s="460"/>
      <c r="F153" s="576">
        <f>E153*D153</f>
        <v>0</v>
      </c>
      <c r="G153" s="257"/>
    </row>
    <row r="154" spans="1:7">
      <c r="A154" s="176"/>
      <c r="B154" s="178"/>
      <c r="C154" s="177"/>
      <c r="D154" s="179"/>
      <c r="E154" s="460"/>
      <c r="F154" s="576"/>
      <c r="G154" s="257"/>
    </row>
    <row r="155" spans="1:7" ht="30">
      <c r="A155" s="176"/>
      <c r="B155" s="461" t="s">
        <v>959</v>
      </c>
      <c r="C155" s="177"/>
      <c r="D155" s="179"/>
      <c r="E155" s="460"/>
      <c r="F155" s="576"/>
      <c r="G155" s="257"/>
    </row>
    <row r="156" spans="1:7">
      <c r="A156" s="176"/>
      <c r="B156" s="178"/>
      <c r="C156" s="177"/>
      <c r="D156" s="179"/>
      <c r="E156" s="460"/>
      <c r="F156" s="576"/>
      <c r="G156" s="257"/>
    </row>
    <row r="157" spans="1:7">
      <c r="A157" s="176">
        <v>11.36</v>
      </c>
      <c r="B157" s="178" t="s">
        <v>960</v>
      </c>
      <c r="C157" s="177" t="s">
        <v>35</v>
      </c>
      <c r="D157" s="179">
        <f>D153</f>
        <v>37.4</v>
      </c>
      <c r="E157" s="460"/>
      <c r="F157" s="576">
        <f>E157*D157</f>
        <v>0</v>
      </c>
      <c r="G157" s="257"/>
    </row>
    <row r="158" spans="1:7">
      <c r="A158" s="176"/>
      <c r="B158" s="178"/>
      <c r="C158" s="177"/>
      <c r="D158" s="179"/>
      <c r="E158" s="460"/>
      <c r="F158" s="576"/>
      <c r="G158" s="257"/>
    </row>
    <row r="159" spans="1:7">
      <c r="A159" s="176"/>
      <c r="B159" s="461" t="s">
        <v>19</v>
      </c>
      <c r="C159" s="177"/>
      <c r="D159" s="179"/>
      <c r="E159" s="460"/>
      <c r="F159" s="576"/>
      <c r="G159" s="257"/>
    </row>
    <row r="160" spans="1:7">
      <c r="A160" s="176"/>
      <c r="B160" s="421"/>
      <c r="C160" s="177"/>
      <c r="D160" s="179"/>
      <c r="E160" s="460"/>
      <c r="F160" s="576"/>
      <c r="G160" s="257"/>
    </row>
    <row r="161" spans="1:7">
      <c r="A161" s="176"/>
      <c r="B161" s="461" t="s">
        <v>61</v>
      </c>
      <c r="C161" s="177"/>
      <c r="D161" s="179"/>
      <c r="E161" s="460"/>
      <c r="F161" s="576"/>
      <c r="G161" s="257"/>
    </row>
    <row r="162" spans="1:7">
      <c r="A162" s="176"/>
      <c r="B162" s="421"/>
      <c r="C162" s="177"/>
      <c r="D162" s="179"/>
      <c r="E162" s="460"/>
      <c r="F162" s="576"/>
      <c r="G162" s="257"/>
    </row>
    <row r="163" spans="1:7">
      <c r="A163" s="176">
        <v>11.37</v>
      </c>
      <c r="B163" s="178" t="s">
        <v>961</v>
      </c>
      <c r="C163" s="177" t="s">
        <v>35</v>
      </c>
      <c r="D163" s="179">
        <v>32</v>
      </c>
      <c r="E163" s="460"/>
      <c r="F163" s="576">
        <f>E163*D163</f>
        <v>0</v>
      </c>
      <c r="G163" s="257"/>
    </row>
    <row r="164" spans="1:7">
      <c r="A164" s="176"/>
      <c r="B164" s="178"/>
      <c r="C164" s="177"/>
      <c r="D164" s="179"/>
      <c r="E164" s="460"/>
      <c r="F164" s="576"/>
      <c r="G164" s="257"/>
    </row>
    <row r="165" spans="1:7">
      <c r="A165" s="176"/>
      <c r="B165" s="461" t="s">
        <v>665</v>
      </c>
      <c r="C165" s="177"/>
      <c r="D165" s="179"/>
      <c r="E165" s="460"/>
      <c r="F165" s="576"/>
      <c r="G165" s="257"/>
    </row>
    <row r="166" spans="1:7">
      <c r="A166" s="176"/>
      <c r="B166" s="421"/>
      <c r="C166" s="177"/>
      <c r="D166" s="179"/>
      <c r="E166" s="460"/>
      <c r="F166" s="576"/>
      <c r="G166" s="257"/>
    </row>
    <row r="167" spans="1:7" ht="30">
      <c r="A167" s="176"/>
      <c r="B167" s="461" t="s">
        <v>962</v>
      </c>
      <c r="C167" s="177"/>
      <c r="D167" s="179"/>
      <c r="E167" s="460"/>
      <c r="F167" s="576"/>
      <c r="G167" s="257"/>
    </row>
    <row r="168" spans="1:7">
      <c r="A168" s="176"/>
      <c r="B168" s="461" t="s">
        <v>963</v>
      </c>
      <c r="C168" s="177"/>
      <c r="D168" s="179"/>
      <c r="E168" s="460"/>
      <c r="F168" s="576"/>
      <c r="G168" s="257"/>
    </row>
    <row r="169" spans="1:7">
      <c r="A169" s="176"/>
      <c r="B169" s="421"/>
      <c r="C169" s="177"/>
      <c r="D169" s="179"/>
      <c r="E169" s="460"/>
      <c r="F169" s="576"/>
      <c r="G169" s="257"/>
    </row>
    <row r="170" spans="1:7">
      <c r="A170" s="176">
        <v>11.38</v>
      </c>
      <c r="B170" s="178" t="s">
        <v>964</v>
      </c>
      <c r="C170" s="177" t="s">
        <v>35</v>
      </c>
      <c r="D170" s="179">
        <f>D153</f>
        <v>37.4</v>
      </c>
      <c r="E170" s="460"/>
      <c r="F170" s="576">
        <f>E170*D170</f>
        <v>0</v>
      </c>
      <c r="G170" s="257"/>
    </row>
    <row r="171" spans="1:7">
      <c r="A171" s="176"/>
      <c r="B171" s="178"/>
      <c r="C171" s="177"/>
      <c r="D171" s="179"/>
      <c r="E171" s="460"/>
      <c r="F171" s="576"/>
      <c r="G171" s="257"/>
    </row>
    <row r="172" spans="1:7" ht="30">
      <c r="A172" s="176"/>
      <c r="B172" s="461" t="s">
        <v>811</v>
      </c>
      <c r="C172" s="177"/>
      <c r="D172" s="179"/>
      <c r="E172" s="460"/>
      <c r="F172" s="576"/>
      <c r="G172" s="257"/>
    </row>
    <row r="173" spans="1:7">
      <c r="A173" s="176"/>
      <c r="B173" s="461" t="s">
        <v>705</v>
      </c>
      <c r="C173" s="177"/>
      <c r="D173" s="179"/>
      <c r="E173" s="460"/>
      <c r="F173" s="576"/>
      <c r="G173" s="257"/>
    </row>
    <row r="174" spans="1:7">
      <c r="A174" s="176"/>
      <c r="B174" s="178"/>
      <c r="C174" s="177"/>
      <c r="D174" s="179"/>
      <c r="E174" s="460"/>
      <c r="F174" s="576"/>
      <c r="G174" s="257"/>
    </row>
    <row r="175" spans="1:7">
      <c r="A175" s="176">
        <v>11.39</v>
      </c>
      <c r="B175" s="178" t="s">
        <v>812</v>
      </c>
      <c r="C175" s="177" t="s">
        <v>35</v>
      </c>
      <c r="D175" s="179">
        <f>D157</f>
        <v>37.4</v>
      </c>
      <c r="E175" s="460"/>
      <c r="F175" s="576">
        <f>E175*D175</f>
        <v>0</v>
      </c>
      <c r="G175" s="257"/>
    </row>
    <row r="176" spans="1:7">
      <c r="A176" s="176"/>
      <c r="B176" s="178"/>
      <c r="C176" s="177"/>
      <c r="D176" s="179"/>
      <c r="E176" s="460"/>
      <c r="F176" s="576"/>
      <c r="G176" s="257"/>
    </row>
    <row r="177" spans="1:7">
      <c r="A177" s="176"/>
      <c r="B177" s="178"/>
      <c r="C177" s="177"/>
      <c r="D177" s="179"/>
      <c r="E177" s="460"/>
      <c r="F177" s="576"/>
      <c r="G177" s="257"/>
    </row>
    <row r="178" spans="1:7">
      <c r="A178" s="176"/>
      <c r="B178" s="178"/>
      <c r="C178" s="177"/>
      <c r="D178" s="179"/>
      <c r="E178" s="460"/>
      <c r="F178" s="576"/>
      <c r="G178" s="257"/>
    </row>
    <row r="179" spans="1:7">
      <c r="A179" s="176"/>
      <c r="B179" s="178"/>
      <c r="C179" s="177"/>
      <c r="D179" s="179"/>
      <c r="E179" s="460"/>
      <c r="F179" s="576"/>
      <c r="G179" s="257"/>
    </row>
    <row r="180" spans="1:7">
      <c r="A180" s="176"/>
      <c r="B180" s="178"/>
      <c r="C180" s="177"/>
      <c r="D180" s="179"/>
      <c r="E180" s="460"/>
      <c r="F180" s="576"/>
      <c r="G180" s="257"/>
    </row>
    <row r="181" spans="1:7" s="400" customFormat="1">
      <c r="A181" s="462"/>
      <c r="B181" s="480" t="s">
        <v>1209</v>
      </c>
      <c r="C181" s="473"/>
      <c r="D181" s="474"/>
      <c r="E181" s="464"/>
      <c r="F181" s="579">
        <f>SUM(F136:F175)</f>
        <v>0</v>
      </c>
      <c r="G181" s="399"/>
    </row>
    <row r="182" spans="1:7" s="156" customFormat="1">
      <c r="A182" s="167" t="s">
        <v>0</v>
      </c>
      <c r="B182" s="167" t="s">
        <v>1</v>
      </c>
      <c r="C182" s="167" t="s">
        <v>697</v>
      </c>
      <c r="D182" s="168" t="s">
        <v>798</v>
      </c>
      <c r="E182" s="454" t="s">
        <v>640</v>
      </c>
      <c r="F182" s="741" t="s">
        <v>641</v>
      </c>
    </row>
    <row r="183" spans="1:7" s="156" customFormat="1">
      <c r="A183" s="465"/>
      <c r="B183" s="465" t="s">
        <v>1210</v>
      </c>
      <c r="C183" s="465"/>
      <c r="D183" s="466"/>
      <c r="E183" s="467"/>
      <c r="F183" s="742">
        <f>F181</f>
        <v>0</v>
      </c>
    </row>
    <row r="184" spans="1:7" s="400" customFormat="1">
      <c r="A184" s="176"/>
      <c r="B184" s="171" t="s">
        <v>965</v>
      </c>
      <c r="C184" s="473"/>
      <c r="D184" s="474"/>
      <c r="E184" s="460"/>
      <c r="F184" s="576"/>
      <c r="G184" s="399"/>
    </row>
    <row r="185" spans="1:7" s="400" customFormat="1">
      <c r="A185" s="176"/>
      <c r="B185" s="171"/>
      <c r="C185" s="473"/>
      <c r="D185" s="474"/>
      <c r="E185" s="460"/>
      <c r="F185" s="576"/>
      <c r="G185" s="399"/>
    </row>
    <row r="186" spans="1:7" s="400" customFormat="1">
      <c r="A186" s="176"/>
      <c r="B186" s="171" t="s">
        <v>62</v>
      </c>
      <c r="C186" s="473"/>
      <c r="D186" s="474"/>
      <c r="E186" s="460"/>
      <c r="F186" s="576"/>
      <c r="G186" s="399"/>
    </row>
    <row r="187" spans="1:7">
      <c r="A187" s="176"/>
      <c r="B187" s="178"/>
      <c r="C187" s="177"/>
      <c r="D187" s="179"/>
      <c r="E187" s="460"/>
      <c r="F187" s="576"/>
    </row>
    <row r="188" spans="1:7" ht="30">
      <c r="A188" s="176"/>
      <c r="B188" s="461" t="s">
        <v>966</v>
      </c>
      <c r="C188" s="177"/>
      <c r="D188" s="179"/>
      <c r="E188" s="460"/>
      <c r="F188" s="576"/>
    </row>
    <row r="189" spans="1:7">
      <c r="A189" s="176"/>
      <c r="B189" s="461" t="s">
        <v>967</v>
      </c>
      <c r="C189" s="177"/>
      <c r="D189" s="179"/>
      <c r="E189" s="460"/>
      <c r="F189" s="576"/>
    </row>
    <row r="190" spans="1:7" ht="30">
      <c r="A190" s="176"/>
      <c r="B190" s="461" t="s">
        <v>968</v>
      </c>
      <c r="C190" s="177"/>
      <c r="D190" s="179"/>
      <c r="E190" s="460"/>
      <c r="F190" s="576"/>
    </row>
    <row r="191" spans="1:7">
      <c r="A191" s="176"/>
      <c r="B191" s="461" t="s">
        <v>969</v>
      </c>
      <c r="C191" s="177"/>
      <c r="D191" s="179"/>
      <c r="E191" s="460"/>
      <c r="F191" s="576"/>
    </row>
    <row r="192" spans="1:7">
      <c r="A192" s="176"/>
      <c r="B192" s="461" t="s">
        <v>970</v>
      </c>
      <c r="C192" s="177"/>
      <c r="D192" s="179"/>
      <c r="E192" s="460"/>
      <c r="F192" s="576"/>
    </row>
    <row r="193" spans="1:7">
      <c r="A193" s="176"/>
      <c r="B193" s="421"/>
      <c r="C193" s="177"/>
      <c r="D193" s="179"/>
      <c r="E193" s="460"/>
      <c r="F193" s="576"/>
    </row>
    <row r="194" spans="1:7">
      <c r="A194" s="468">
        <v>11.4</v>
      </c>
      <c r="B194" s="178" t="s">
        <v>971</v>
      </c>
      <c r="C194" s="177" t="s">
        <v>5</v>
      </c>
      <c r="D194" s="179">
        <v>1</v>
      </c>
      <c r="E194" s="460"/>
      <c r="F194" s="576">
        <f>E194*D194</f>
        <v>0</v>
      </c>
    </row>
    <row r="195" spans="1:7">
      <c r="A195" s="176"/>
      <c r="B195" s="178" t="s">
        <v>972</v>
      </c>
      <c r="C195" s="177"/>
      <c r="D195" s="179"/>
      <c r="E195" s="460"/>
      <c r="F195" s="576"/>
    </row>
    <row r="196" spans="1:7">
      <c r="A196" s="176"/>
      <c r="B196" s="178"/>
      <c r="C196" s="177"/>
      <c r="D196" s="179"/>
      <c r="E196" s="460"/>
      <c r="F196" s="576"/>
    </row>
    <row r="197" spans="1:7">
      <c r="A197" s="176">
        <v>11.41</v>
      </c>
      <c r="B197" s="178" t="s">
        <v>973</v>
      </c>
      <c r="C197" s="177"/>
      <c r="D197" s="179"/>
      <c r="E197" s="460"/>
      <c r="F197" s="576"/>
    </row>
    <row r="198" spans="1:7">
      <c r="A198" s="176"/>
      <c r="B198" s="178" t="s">
        <v>974</v>
      </c>
      <c r="C198" s="177" t="s">
        <v>5</v>
      </c>
      <c r="D198" s="179">
        <v>1</v>
      </c>
      <c r="E198" s="460"/>
      <c r="F198" s="576">
        <f>E198*D198</f>
        <v>0</v>
      </c>
    </row>
    <row r="199" spans="1:7">
      <c r="A199" s="176"/>
      <c r="B199" s="178"/>
      <c r="C199" s="177"/>
      <c r="D199" s="179"/>
      <c r="E199" s="460"/>
      <c r="F199" s="576"/>
    </row>
    <row r="200" spans="1:7" s="403" customFormat="1">
      <c r="A200" s="176"/>
      <c r="B200" s="171" t="s">
        <v>975</v>
      </c>
      <c r="C200" s="177"/>
      <c r="D200" s="179"/>
      <c r="E200" s="460"/>
      <c r="F200" s="579"/>
      <c r="G200" s="406"/>
    </row>
    <row r="201" spans="1:7">
      <c r="A201" s="176"/>
      <c r="B201" s="461"/>
      <c r="C201" s="177"/>
      <c r="D201" s="179"/>
      <c r="E201" s="460"/>
      <c r="F201" s="576"/>
    </row>
    <row r="202" spans="1:7">
      <c r="A202" s="176">
        <v>11.42</v>
      </c>
      <c r="B202" s="178" t="s">
        <v>976</v>
      </c>
      <c r="C202" s="177" t="s">
        <v>26</v>
      </c>
      <c r="D202" s="179">
        <v>1</v>
      </c>
      <c r="E202" s="460"/>
      <c r="F202" s="576">
        <f>E202*D202</f>
        <v>0</v>
      </c>
    </row>
    <row r="203" spans="1:7">
      <c r="A203" s="176"/>
      <c r="B203" s="178"/>
      <c r="C203" s="177"/>
      <c r="D203" s="179"/>
      <c r="E203" s="460"/>
      <c r="F203" s="576"/>
      <c r="G203" s="257"/>
    </row>
    <row r="204" spans="1:7">
      <c r="A204" s="176"/>
      <c r="B204" s="178"/>
      <c r="C204" s="177"/>
      <c r="D204" s="179"/>
      <c r="E204" s="460"/>
      <c r="F204" s="576"/>
      <c r="G204" s="257"/>
    </row>
    <row r="205" spans="1:7" s="250" customFormat="1">
      <c r="A205" s="465"/>
      <c r="B205" s="171" t="s">
        <v>1625</v>
      </c>
      <c r="C205" s="465"/>
      <c r="D205" s="467"/>
      <c r="E205" s="481"/>
      <c r="F205" s="745"/>
    </row>
    <row r="206" spans="1:7" s="249" customFormat="1">
      <c r="A206" s="482"/>
      <c r="B206" s="483"/>
      <c r="C206" s="482"/>
      <c r="D206" s="484"/>
      <c r="E206" s="485"/>
      <c r="F206" s="746"/>
    </row>
    <row r="207" spans="1:7" s="249" customFormat="1">
      <c r="A207" s="487"/>
      <c r="B207" s="171" t="s">
        <v>1626</v>
      </c>
      <c r="C207" s="488"/>
      <c r="D207" s="489"/>
      <c r="E207" s="490"/>
      <c r="F207" s="746"/>
    </row>
    <row r="208" spans="1:7" s="249" customFormat="1">
      <c r="A208" s="487"/>
      <c r="B208" s="181"/>
      <c r="C208" s="488"/>
      <c r="D208" s="489"/>
      <c r="E208" s="490"/>
      <c r="F208" s="746"/>
    </row>
    <row r="209" spans="1:6" s="249" customFormat="1">
      <c r="A209" s="487"/>
      <c r="B209" s="171" t="s">
        <v>1627</v>
      </c>
      <c r="C209" s="488"/>
      <c r="D209" s="489"/>
      <c r="E209" s="490"/>
      <c r="F209" s="746"/>
    </row>
    <row r="210" spans="1:6" s="249" customFormat="1">
      <c r="A210" s="487"/>
      <c r="B210" s="171" t="s">
        <v>1628</v>
      </c>
      <c r="C210" s="488"/>
      <c r="D210" s="489"/>
      <c r="E210" s="490"/>
      <c r="F210" s="746"/>
    </row>
    <row r="211" spans="1:6" s="249" customFormat="1">
      <c r="A211" s="487"/>
      <c r="B211" s="181"/>
      <c r="C211" s="488"/>
      <c r="D211" s="489"/>
      <c r="E211" s="490"/>
      <c r="F211" s="746"/>
    </row>
    <row r="212" spans="1:6" s="249" customFormat="1" ht="105">
      <c r="A212" s="176">
        <v>11.44</v>
      </c>
      <c r="B212" s="178" t="s">
        <v>1661</v>
      </c>
      <c r="C212" s="488" t="s">
        <v>5</v>
      </c>
      <c r="D212" s="460">
        <v>1</v>
      </c>
      <c r="E212" s="177"/>
      <c r="F212" s="574">
        <f>D212*E212</f>
        <v>0</v>
      </c>
    </row>
    <row r="213" spans="1:6" s="249" customFormat="1">
      <c r="A213" s="487"/>
      <c r="B213" s="178"/>
      <c r="C213" s="488"/>
      <c r="D213" s="489"/>
      <c r="E213" s="490"/>
      <c r="F213" s="746"/>
    </row>
    <row r="214" spans="1:6" s="249" customFormat="1">
      <c r="A214" s="487"/>
      <c r="B214" s="178" t="s">
        <v>36</v>
      </c>
      <c r="C214" s="488"/>
      <c r="D214" s="489"/>
      <c r="E214" s="490"/>
      <c r="F214" s="746"/>
    </row>
    <row r="215" spans="1:6" s="249" customFormat="1">
      <c r="A215" s="487"/>
      <c r="B215" s="178"/>
      <c r="C215" s="488"/>
      <c r="D215" s="489"/>
      <c r="E215" s="490"/>
      <c r="F215" s="746"/>
    </row>
    <row r="216" spans="1:6" s="249" customFormat="1">
      <c r="A216" s="487"/>
      <c r="B216" s="178"/>
      <c r="C216" s="486"/>
      <c r="D216" s="486"/>
      <c r="E216" s="486"/>
      <c r="F216" s="746"/>
    </row>
    <row r="217" spans="1:6" s="249" customFormat="1">
      <c r="A217" s="487"/>
      <c r="B217" s="491"/>
      <c r="C217" s="488"/>
      <c r="D217" s="489"/>
      <c r="E217" s="490"/>
      <c r="F217" s="746"/>
    </row>
    <row r="218" spans="1:6" s="249" customFormat="1">
      <c r="A218" s="487"/>
      <c r="B218" s="491"/>
      <c r="C218" s="488"/>
      <c r="D218" s="489"/>
      <c r="E218" s="490"/>
      <c r="F218" s="746"/>
    </row>
    <row r="219" spans="1:6" s="249" customFormat="1">
      <c r="A219" s="487"/>
      <c r="B219" s="491"/>
      <c r="C219" s="488"/>
      <c r="D219" s="489"/>
      <c r="E219" s="490"/>
      <c r="F219" s="746"/>
    </row>
    <row r="220" spans="1:6" s="249" customFormat="1">
      <c r="A220" s="487"/>
      <c r="B220" s="491"/>
      <c r="C220" s="488"/>
      <c r="D220" s="489"/>
      <c r="E220" s="490"/>
      <c r="F220" s="746"/>
    </row>
    <row r="221" spans="1:6" s="249" customFormat="1">
      <c r="A221" s="487"/>
      <c r="B221" s="491"/>
      <c r="C221" s="488"/>
      <c r="D221" s="489"/>
      <c r="E221" s="490"/>
      <c r="F221" s="746"/>
    </row>
    <row r="222" spans="1:6" s="249" customFormat="1">
      <c r="A222" s="487"/>
      <c r="B222" s="491"/>
      <c r="C222" s="488"/>
      <c r="D222" s="489"/>
      <c r="E222" s="490"/>
      <c r="F222" s="746"/>
    </row>
    <row r="223" spans="1:6" s="450" customFormat="1">
      <c r="A223" s="492"/>
      <c r="B223" s="425" t="s">
        <v>1623</v>
      </c>
      <c r="C223" s="493"/>
      <c r="D223" s="494"/>
      <c r="E223" s="242"/>
      <c r="F223" s="747">
        <f>SUM(F183:F217)</f>
        <v>0</v>
      </c>
    </row>
    <row r="224" spans="1:6" s="450" customFormat="1">
      <c r="A224" s="492"/>
      <c r="B224" s="425"/>
      <c r="C224" s="493"/>
      <c r="D224" s="494"/>
      <c r="E224" s="242"/>
      <c r="F224" s="747"/>
    </row>
    <row r="225" spans="1:6" s="450" customFormat="1">
      <c r="A225" s="492"/>
      <c r="B225" s="425"/>
      <c r="C225" s="493"/>
      <c r="D225" s="494"/>
      <c r="E225" s="242"/>
      <c r="F225" s="747"/>
    </row>
    <row r="226" spans="1:6" s="450" customFormat="1">
      <c r="A226" s="492"/>
      <c r="B226" s="425"/>
      <c r="C226" s="493"/>
      <c r="D226" s="494"/>
      <c r="E226" s="242"/>
      <c r="F226" s="747"/>
    </row>
    <row r="227" spans="1:6" s="156" customFormat="1">
      <c r="A227" s="167" t="s">
        <v>0</v>
      </c>
      <c r="B227" s="167" t="s">
        <v>1</v>
      </c>
      <c r="C227" s="167" t="s">
        <v>697</v>
      </c>
      <c r="D227" s="168" t="s">
        <v>798</v>
      </c>
      <c r="E227" s="454" t="s">
        <v>640</v>
      </c>
      <c r="F227" s="741" t="s">
        <v>641</v>
      </c>
    </row>
    <row r="228" spans="1:6" s="249" customFormat="1">
      <c r="A228" s="487"/>
      <c r="B228" s="495" t="s">
        <v>1233</v>
      </c>
      <c r="C228" s="486"/>
      <c r="D228" s="496"/>
      <c r="E228" s="497"/>
      <c r="F228" s="746">
        <f>F223</f>
        <v>0</v>
      </c>
    </row>
    <row r="229" spans="1:6" s="249" customFormat="1">
      <c r="A229" s="487"/>
      <c r="B229" s="171" t="s">
        <v>1629</v>
      </c>
      <c r="C229" s="488"/>
      <c r="D229" s="489"/>
      <c r="E229" s="490"/>
      <c r="F229" s="746"/>
    </row>
    <row r="230" spans="1:6" s="249" customFormat="1">
      <c r="A230" s="487"/>
      <c r="B230" s="498"/>
      <c r="C230" s="488"/>
      <c r="D230" s="489"/>
      <c r="E230" s="490"/>
      <c r="F230" s="746"/>
    </row>
    <row r="231" spans="1:6" s="249" customFormat="1">
      <c r="A231" s="487"/>
      <c r="B231" s="171" t="s">
        <v>1630</v>
      </c>
      <c r="C231" s="488"/>
      <c r="D231" s="489"/>
      <c r="E231" s="490"/>
      <c r="F231" s="746"/>
    </row>
    <row r="232" spans="1:6" s="249" customFormat="1" ht="30">
      <c r="A232" s="487"/>
      <c r="B232" s="171" t="s">
        <v>1631</v>
      </c>
      <c r="C232" s="488"/>
      <c r="D232" s="489"/>
      <c r="E232" s="490"/>
      <c r="F232" s="746"/>
    </row>
    <row r="233" spans="1:6" s="249" customFormat="1" ht="30">
      <c r="A233" s="487"/>
      <c r="B233" s="171" t="s">
        <v>1632</v>
      </c>
      <c r="C233" s="488"/>
      <c r="D233" s="489"/>
      <c r="E233" s="490"/>
      <c r="F233" s="746"/>
    </row>
    <row r="234" spans="1:6" s="249" customFormat="1" ht="30">
      <c r="A234" s="487"/>
      <c r="B234" s="171" t="s">
        <v>1633</v>
      </c>
      <c r="C234" s="488"/>
      <c r="D234" s="489"/>
      <c r="E234" s="490"/>
      <c r="F234" s="746"/>
    </row>
    <row r="235" spans="1:6" s="249" customFormat="1" ht="30">
      <c r="A235" s="487"/>
      <c r="B235" s="171" t="s">
        <v>1634</v>
      </c>
      <c r="C235" s="488"/>
      <c r="D235" s="489"/>
      <c r="E235" s="490"/>
      <c r="F235" s="746"/>
    </row>
    <row r="236" spans="1:6" s="249" customFormat="1">
      <c r="A236" s="487"/>
      <c r="B236" s="498"/>
      <c r="C236" s="488"/>
      <c r="D236" s="489"/>
      <c r="E236" s="490"/>
      <c r="F236" s="746"/>
    </row>
    <row r="237" spans="1:6" s="250" customFormat="1" ht="105">
      <c r="A237" s="176">
        <v>11.45</v>
      </c>
      <c r="B237" s="178" t="s">
        <v>1662</v>
      </c>
      <c r="C237" s="499" t="s">
        <v>5</v>
      </c>
      <c r="D237" s="177">
        <v>1</v>
      </c>
      <c r="E237" s="177"/>
      <c r="F237" s="574">
        <f t="shared" ref="F237" si="0">D237*E237</f>
        <v>0</v>
      </c>
    </row>
    <row r="238" spans="1:6" s="250" customFormat="1">
      <c r="A238" s="500"/>
      <c r="B238" s="178"/>
      <c r="C238" s="499"/>
      <c r="D238" s="501"/>
      <c r="E238" s="502"/>
      <c r="F238" s="745"/>
    </row>
    <row r="239" spans="1:6" s="249" customFormat="1">
      <c r="A239" s="503"/>
      <c r="B239" s="171" t="s">
        <v>1635</v>
      </c>
      <c r="C239" s="486"/>
      <c r="D239" s="488"/>
      <c r="E239" s="489"/>
      <c r="F239" s="748"/>
    </row>
    <row r="240" spans="1:6" s="249" customFormat="1">
      <c r="A240" s="503"/>
      <c r="B240" s="181"/>
      <c r="C240" s="486"/>
      <c r="D240" s="488"/>
      <c r="E240" s="489"/>
      <c r="F240" s="748"/>
    </row>
    <row r="241" spans="1:6" s="249" customFormat="1">
      <c r="A241" s="503"/>
      <c r="B241" s="461" t="s">
        <v>1636</v>
      </c>
      <c r="C241" s="486"/>
      <c r="D241" s="488"/>
      <c r="E241" s="489"/>
      <c r="F241" s="748"/>
    </row>
    <row r="242" spans="1:6" s="249" customFormat="1" ht="45">
      <c r="A242" s="176">
        <v>11.46</v>
      </c>
      <c r="B242" s="178" t="s">
        <v>1663</v>
      </c>
      <c r="C242" s="486" t="s">
        <v>1641</v>
      </c>
      <c r="D242" s="177">
        <v>200</v>
      </c>
      <c r="E242" s="177"/>
      <c r="F242" s="574">
        <f t="shared" ref="F242" si="1">D242*E242</f>
        <v>0</v>
      </c>
    </row>
    <row r="243" spans="1:6" s="249" customFormat="1">
      <c r="A243" s="503"/>
      <c r="B243" s="504"/>
      <c r="C243" s="486"/>
      <c r="D243" s="488"/>
      <c r="E243" s="489"/>
      <c r="F243" s="748"/>
    </row>
    <row r="244" spans="1:6" s="249" customFormat="1">
      <c r="A244" s="503"/>
      <c r="B244" s="461" t="s">
        <v>1637</v>
      </c>
      <c r="C244" s="486"/>
      <c r="D244" s="488"/>
      <c r="E244" s="489"/>
      <c r="F244" s="748"/>
    </row>
    <row r="245" spans="1:6" s="249" customFormat="1">
      <c r="A245" s="176">
        <v>11.47</v>
      </c>
      <c r="B245" s="178" t="s">
        <v>1638</v>
      </c>
      <c r="C245" s="486"/>
      <c r="D245" s="488"/>
      <c r="E245" s="489"/>
      <c r="F245" s="748"/>
    </row>
    <row r="246" spans="1:6" s="249" customFormat="1" ht="30">
      <c r="A246" s="503"/>
      <c r="B246" s="178" t="s">
        <v>1639</v>
      </c>
      <c r="C246" s="486"/>
      <c r="D246" s="488"/>
      <c r="E246" s="489"/>
      <c r="F246" s="748"/>
    </row>
    <row r="247" spans="1:6" s="249" customFormat="1" ht="30">
      <c r="A247" s="503"/>
      <c r="B247" s="178" t="s">
        <v>1640</v>
      </c>
      <c r="C247" s="486" t="s">
        <v>1641</v>
      </c>
      <c r="D247" s="177">
        <v>200</v>
      </c>
      <c r="E247" s="177"/>
      <c r="F247" s="574">
        <f t="shared" ref="F247" si="2">D247*E247</f>
        <v>0</v>
      </c>
    </row>
    <row r="248" spans="1:6" s="249" customFormat="1">
      <c r="A248" s="503"/>
      <c r="B248" s="178"/>
      <c r="C248" s="486"/>
      <c r="D248" s="177"/>
      <c r="E248" s="177"/>
      <c r="F248" s="574"/>
    </row>
    <row r="249" spans="1:6" s="249" customFormat="1">
      <c r="A249" s="503"/>
      <c r="B249" s="171" t="s">
        <v>1642</v>
      </c>
      <c r="C249" s="488"/>
      <c r="D249" s="489"/>
      <c r="E249" s="490"/>
      <c r="F249" s="746"/>
    </row>
    <row r="250" spans="1:6" s="249" customFormat="1">
      <c r="A250" s="503"/>
      <c r="B250" s="181"/>
      <c r="C250" s="488"/>
      <c r="D250" s="489"/>
      <c r="E250" s="490"/>
      <c r="F250" s="746"/>
    </row>
    <row r="251" spans="1:6" s="249" customFormat="1">
      <c r="A251" s="176">
        <v>11.48</v>
      </c>
      <c r="B251" s="178" t="s">
        <v>1643</v>
      </c>
      <c r="C251" s="176" t="s">
        <v>1644</v>
      </c>
      <c r="D251" s="177">
        <v>2</v>
      </c>
      <c r="E251" s="177"/>
      <c r="F251" s="574">
        <f t="shared" ref="F251:F263" si="3">D251*E251</f>
        <v>0</v>
      </c>
    </row>
    <row r="252" spans="1:6" s="249" customFormat="1">
      <c r="A252" s="176">
        <v>11.48</v>
      </c>
      <c r="B252" s="178" t="s">
        <v>1645</v>
      </c>
      <c r="C252" s="176" t="s">
        <v>4</v>
      </c>
      <c r="D252" s="177">
        <v>20</v>
      </c>
      <c r="E252" s="177"/>
      <c r="F252" s="574">
        <f t="shared" si="3"/>
        <v>0</v>
      </c>
    </row>
    <row r="253" spans="1:6" s="249" customFormat="1">
      <c r="A253" s="176">
        <v>11.48</v>
      </c>
      <c r="B253" s="178" t="s">
        <v>1646</v>
      </c>
      <c r="C253" s="176" t="s">
        <v>1644</v>
      </c>
      <c r="D253" s="177">
        <v>4</v>
      </c>
      <c r="E253" s="177"/>
      <c r="F253" s="574">
        <f t="shared" si="3"/>
        <v>0</v>
      </c>
    </row>
    <row r="254" spans="1:6" s="249" customFormat="1">
      <c r="A254" s="176">
        <v>11.48</v>
      </c>
      <c r="B254" s="178" t="s">
        <v>1647</v>
      </c>
      <c r="C254" s="176" t="s">
        <v>1648</v>
      </c>
      <c r="D254" s="177">
        <v>3</v>
      </c>
      <c r="E254" s="177"/>
      <c r="F254" s="574">
        <f t="shared" si="3"/>
        <v>0</v>
      </c>
    </row>
    <row r="255" spans="1:6" s="249" customFormat="1">
      <c r="A255" s="176">
        <v>11.48</v>
      </c>
      <c r="B255" s="178" t="s">
        <v>1649</v>
      </c>
      <c r="C255" s="176" t="s">
        <v>1644</v>
      </c>
      <c r="D255" s="177">
        <v>1</v>
      </c>
      <c r="E255" s="177"/>
      <c r="F255" s="574">
        <f t="shared" si="3"/>
        <v>0</v>
      </c>
    </row>
    <row r="256" spans="1:6" s="249" customFormat="1">
      <c r="A256" s="176">
        <v>11.48</v>
      </c>
      <c r="B256" s="178" t="s">
        <v>1650</v>
      </c>
      <c r="C256" s="176" t="s">
        <v>1644</v>
      </c>
      <c r="D256" s="177">
        <v>1</v>
      </c>
      <c r="E256" s="177"/>
      <c r="F256" s="574">
        <f t="shared" si="3"/>
        <v>0</v>
      </c>
    </row>
    <row r="257" spans="1:20" s="249" customFormat="1">
      <c r="A257" s="176">
        <v>11.48</v>
      </c>
      <c r="B257" s="178" t="s">
        <v>1651</v>
      </c>
      <c r="C257" s="176" t="s">
        <v>1644</v>
      </c>
      <c r="D257" s="177">
        <v>12</v>
      </c>
      <c r="E257" s="177"/>
      <c r="F257" s="574">
        <f t="shared" si="3"/>
        <v>0</v>
      </c>
    </row>
    <row r="258" spans="1:20" s="249" customFormat="1">
      <c r="A258" s="176">
        <v>11.48</v>
      </c>
      <c r="B258" s="178" t="s">
        <v>1652</v>
      </c>
      <c r="C258" s="176" t="s">
        <v>1644</v>
      </c>
      <c r="D258" s="177">
        <v>12</v>
      </c>
      <c r="E258" s="177"/>
      <c r="F258" s="574">
        <f t="shared" si="3"/>
        <v>0</v>
      </c>
    </row>
    <row r="259" spans="1:20" s="249" customFormat="1">
      <c r="A259" s="176">
        <v>11.48</v>
      </c>
      <c r="B259" s="178" t="s">
        <v>1653</v>
      </c>
      <c r="C259" s="176" t="s">
        <v>1654</v>
      </c>
      <c r="D259" s="177">
        <v>4</v>
      </c>
      <c r="E259" s="177"/>
      <c r="F259" s="574">
        <f t="shared" si="3"/>
        <v>0</v>
      </c>
    </row>
    <row r="260" spans="1:20" s="249" customFormat="1">
      <c r="A260" s="176">
        <v>11.48</v>
      </c>
      <c r="B260" s="178" t="s">
        <v>1655</v>
      </c>
      <c r="C260" s="176" t="s">
        <v>1644</v>
      </c>
      <c r="D260" s="177">
        <v>10</v>
      </c>
      <c r="E260" s="177"/>
      <c r="F260" s="574">
        <f t="shared" si="3"/>
        <v>0</v>
      </c>
    </row>
    <row r="261" spans="1:20" s="249" customFormat="1">
      <c r="A261" s="176">
        <v>11.48</v>
      </c>
      <c r="B261" s="178" t="s">
        <v>1656</v>
      </c>
      <c r="C261" s="176" t="s">
        <v>4</v>
      </c>
      <c r="D261" s="177">
        <v>9</v>
      </c>
      <c r="E261" s="177"/>
      <c r="F261" s="574">
        <f t="shared" si="3"/>
        <v>0</v>
      </c>
    </row>
    <row r="262" spans="1:20" s="249" customFormat="1">
      <c r="A262" s="176">
        <v>11.48</v>
      </c>
      <c r="B262" s="178" t="s">
        <v>1657</v>
      </c>
      <c r="C262" s="176" t="s">
        <v>1658</v>
      </c>
      <c r="D262" s="177">
        <v>20</v>
      </c>
      <c r="E262" s="177"/>
      <c r="F262" s="574">
        <f t="shared" si="3"/>
        <v>0</v>
      </c>
    </row>
    <row r="263" spans="1:20" s="249" customFormat="1">
      <c r="A263" s="176">
        <v>11.48</v>
      </c>
      <c r="B263" s="178" t="s">
        <v>1659</v>
      </c>
      <c r="C263" s="176" t="s">
        <v>26</v>
      </c>
      <c r="D263" s="177">
        <v>1</v>
      </c>
      <c r="E263" s="177"/>
      <c r="F263" s="574">
        <f t="shared" si="3"/>
        <v>0</v>
      </c>
    </row>
    <row r="264" spans="1:20" s="249" customFormat="1" ht="30">
      <c r="A264" s="176">
        <v>11.48</v>
      </c>
      <c r="B264" s="178" t="s">
        <v>1727</v>
      </c>
      <c r="C264" s="176" t="s">
        <v>26</v>
      </c>
      <c r="D264" s="177">
        <v>1</v>
      </c>
      <c r="E264" s="177"/>
      <c r="F264" s="574">
        <f>D264*E264</f>
        <v>0</v>
      </c>
    </row>
    <row r="265" spans="1:20" s="403" customFormat="1" ht="30">
      <c r="A265" s="462"/>
      <c r="B265" s="425" t="s">
        <v>1664</v>
      </c>
      <c r="C265" s="463"/>
      <c r="D265" s="244"/>
      <c r="E265" s="464"/>
      <c r="F265" s="579">
        <f>SUM(F228:F264)</f>
        <v>0</v>
      </c>
    </row>
    <row r="266" spans="1:20" s="256" customFormat="1">
      <c r="A266" s="261"/>
      <c r="B266" s="166"/>
      <c r="C266" s="158"/>
      <c r="D266" s="164"/>
      <c r="E266" s="407"/>
      <c r="F266" s="749"/>
      <c r="H266" s="257"/>
      <c r="I266" s="257"/>
      <c r="J266" s="257"/>
      <c r="K266" s="257"/>
      <c r="L266" s="257"/>
      <c r="M266" s="257"/>
      <c r="N266" s="257"/>
      <c r="O266" s="257"/>
      <c r="P266" s="257"/>
      <c r="Q266" s="257"/>
      <c r="R266" s="257"/>
      <c r="S266" s="257"/>
      <c r="T266" s="257"/>
    </row>
    <row r="267" spans="1:20" s="256" customFormat="1">
      <c r="A267" s="261"/>
      <c r="B267" s="166"/>
      <c r="C267" s="158"/>
      <c r="D267" s="164"/>
      <c r="E267" s="407"/>
      <c r="F267" s="749"/>
      <c r="H267" s="257"/>
      <c r="I267" s="257"/>
      <c r="J267" s="257"/>
      <c r="K267" s="257"/>
      <c r="L267" s="257"/>
      <c r="M267" s="257"/>
      <c r="N267" s="257"/>
      <c r="O267" s="257"/>
      <c r="P267" s="257"/>
      <c r="Q267" s="257"/>
      <c r="R267" s="257"/>
      <c r="S267" s="257"/>
      <c r="T267" s="257"/>
    </row>
    <row r="268" spans="1:20" s="256" customFormat="1">
      <c r="A268" s="261"/>
      <c r="B268" s="166"/>
      <c r="C268" s="158"/>
      <c r="D268" s="164"/>
      <c r="E268" s="407"/>
      <c r="F268" s="749"/>
      <c r="H268" s="257"/>
      <c r="I268" s="257"/>
      <c r="J268" s="257"/>
      <c r="K268" s="257"/>
      <c r="L268" s="257"/>
      <c r="M268" s="257"/>
      <c r="N268" s="257"/>
      <c r="O268" s="257"/>
      <c r="P268" s="257"/>
      <c r="Q268" s="257"/>
      <c r="R268" s="257"/>
      <c r="S268" s="257"/>
      <c r="T268" s="257"/>
    </row>
    <row r="269" spans="1:20" s="256" customFormat="1">
      <c r="A269" s="261"/>
      <c r="B269" s="166"/>
      <c r="C269" s="158"/>
      <c r="D269" s="164"/>
      <c r="E269" s="407"/>
      <c r="F269" s="749"/>
      <c r="H269" s="257"/>
      <c r="I269" s="257"/>
      <c r="J269" s="257"/>
      <c r="K269" s="257"/>
      <c r="L269" s="257"/>
      <c r="M269" s="257"/>
      <c r="N269" s="257"/>
      <c r="O269" s="257"/>
      <c r="P269" s="257"/>
      <c r="Q269" s="257"/>
      <c r="R269" s="257"/>
      <c r="S269" s="257"/>
      <c r="T269" s="257"/>
    </row>
    <row r="270" spans="1:20" s="256" customFormat="1">
      <c r="A270" s="261"/>
      <c r="B270" s="166"/>
      <c r="C270" s="158"/>
      <c r="D270" s="164"/>
      <c r="E270" s="407"/>
      <c r="F270" s="749"/>
      <c r="H270" s="257"/>
      <c r="I270" s="257"/>
      <c r="J270" s="257"/>
      <c r="K270" s="257"/>
      <c r="L270" s="257"/>
      <c r="M270" s="257"/>
      <c r="N270" s="257"/>
      <c r="O270" s="257"/>
      <c r="P270" s="257"/>
      <c r="Q270" s="257"/>
      <c r="R270" s="257"/>
      <c r="S270" s="257"/>
      <c r="T270" s="257"/>
    </row>
    <row r="271" spans="1:20" s="256" customFormat="1">
      <c r="A271" s="261"/>
      <c r="B271" s="166"/>
      <c r="C271" s="158"/>
      <c r="D271" s="164"/>
      <c r="E271" s="407"/>
      <c r="F271" s="749"/>
      <c r="H271" s="257"/>
      <c r="I271" s="257"/>
      <c r="J271" s="257"/>
      <c r="K271" s="257"/>
      <c r="L271" s="257"/>
      <c r="M271" s="257"/>
      <c r="N271" s="257"/>
      <c r="O271" s="257"/>
      <c r="P271" s="257"/>
      <c r="Q271" s="257"/>
      <c r="R271" s="257"/>
      <c r="S271" s="257"/>
      <c r="T271" s="257"/>
    </row>
    <row r="272" spans="1:20" s="256" customFormat="1">
      <c r="A272" s="261"/>
      <c r="B272" s="166"/>
      <c r="C272" s="158"/>
      <c r="D272" s="164"/>
      <c r="E272" s="407"/>
      <c r="F272" s="749"/>
      <c r="H272" s="257"/>
      <c r="I272" s="257"/>
      <c r="J272" s="257"/>
      <c r="K272" s="257"/>
      <c r="L272" s="257"/>
      <c r="M272" s="257"/>
      <c r="N272" s="257"/>
      <c r="O272" s="257"/>
      <c r="P272" s="257"/>
      <c r="Q272" s="257"/>
      <c r="R272" s="257"/>
      <c r="S272" s="257"/>
      <c r="T272" s="257"/>
    </row>
    <row r="273" spans="1:20" s="256" customFormat="1">
      <c r="A273" s="261"/>
      <c r="B273" s="166"/>
      <c r="C273" s="158"/>
      <c r="D273" s="164"/>
      <c r="E273" s="407"/>
      <c r="F273" s="749"/>
      <c r="H273" s="257"/>
      <c r="I273" s="257"/>
      <c r="J273" s="257"/>
      <c r="K273" s="257"/>
      <c r="L273" s="257"/>
      <c r="M273" s="257"/>
      <c r="N273" s="257"/>
      <c r="O273" s="257"/>
      <c r="P273" s="257"/>
      <c r="Q273" s="257"/>
      <c r="R273" s="257"/>
      <c r="S273" s="257"/>
      <c r="T273" s="257"/>
    </row>
    <row r="274" spans="1:20" s="256" customFormat="1">
      <c r="A274" s="261"/>
      <c r="B274" s="166"/>
      <c r="C274" s="158"/>
      <c r="D274" s="164"/>
      <c r="E274" s="407"/>
      <c r="F274" s="749"/>
      <c r="H274" s="257"/>
      <c r="I274" s="257"/>
      <c r="J274" s="257"/>
      <c r="K274" s="257"/>
      <c r="L274" s="257"/>
      <c r="M274" s="257"/>
      <c r="N274" s="257"/>
      <c r="O274" s="257"/>
      <c r="P274" s="257"/>
      <c r="Q274" s="257"/>
      <c r="R274" s="257"/>
      <c r="S274" s="257"/>
      <c r="T274" s="257"/>
    </row>
    <row r="275" spans="1:20" s="256" customFormat="1">
      <c r="A275" s="261"/>
      <c r="B275" s="166"/>
      <c r="C275" s="158"/>
      <c r="D275" s="164"/>
      <c r="E275" s="407"/>
      <c r="F275" s="749"/>
      <c r="H275" s="257"/>
      <c r="I275" s="257"/>
      <c r="J275" s="257"/>
      <c r="K275" s="257"/>
      <c r="L275" s="257"/>
      <c r="M275" s="257"/>
      <c r="N275" s="257"/>
      <c r="O275" s="257"/>
      <c r="P275" s="257"/>
      <c r="Q275" s="257"/>
      <c r="R275" s="257"/>
      <c r="S275" s="257"/>
      <c r="T275" s="257"/>
    </row>
    <row r="276" spans="1:20" s="256" customFormat="1">
      <c r="A276" s="261"/>
      <c r="B276" s="166"/>
      <c r="C276" s="158"/>
      <c r="D276" s="164"/>
      <c r="E276" s="407"/>
      <c r="F276" s="749"/>
      <c r="H276" s="257"/>
      <c r="I276" s="257"/>
      <c r="J276" s="257"/>
      <c r="K276" s="257"/>
      <c r="L276" s="257"/>
      <c r="M276" s="257"/>
      <c r="N276" s="257"/>
      <c r="O276" s="257"/>
      <c r="P276" s="257"/>
      <c r="Q276" s="257"/>
      <c r="R276" s="257"/>
      <c r="S276" s="257"/>
      <c r="T276" s="257"/>
    </row>
    <row r="277" spans="1:20" s="256" customFormat="1">
      <c r="A277" s="261"/>
      <c r="B277" s="166"/>
      <c r="C277" s="158"/>
      <c r="D277" s="164"/>
      <c r="E277" s="407"/>
      <c r="F277" s="749"/>
      <c r="H277" s="257"/>
      <c r="I277" s="257"/>
      <c r="J277" s="257"/>
      <c r="K277" s="257"/>
      <c r="L277" s="257"/>
      <c r="M277" s="257"/>
      <c r="N277" s="257"/>
      <c r="O277" s="257"/>
      <c r="P277" s="257"/>
      <c r="Q277" s="257"/>
      <c r="R277" s="257"/>
      <c r="S277" s="257"/>
      <c r="T277" s="257"/>
    </row>
    <row r="278" spans="1:20" s="256" customFormat="1">
      <c r="A278" s="261"/>
      <c r="B278" s="166"/>
      <c r="C278" s="158"/>
      <c r="D278" s="164"/>
      <c r="E278" s="407"/>
      <c r="F278" s="749"/>
      <c r="H278" s="257"/>
      <c r="I278" s="257"/>
      <c r="J278" s="257"/>
      <c r="K278" s="257"/>
      <c r="L278" s="257"/>
      <c r="M278" s="257"/>
      <c r="N278" s="257"/>
      <c r="O278" s="257"/>
      <c r="P278" s="257"/>
      <c r="Q278" s="257"/>
      <c r="R278" s="257"/>
      <c r="S278" s="257"/>
      <c r="T278" s="257"/>
    </row>
    <row r="279" spans="1:20" s="256" customFormat="1">
      <c r="A279" s="261"/>
      <c r="B279" s="166"/>
      <c r="C279" s="158"/>
      <c r="D279" s="164"/>
      <c r="E279" s="407"/>
      <c r="F279" s="749"/>
      <c r="H279" s="257"/>
      <c r="I279" s="257"/>
      <c r="J279" s="257"/>
      <c r="K279" s="257"/>
      <c r="L279" s="257"/>
      <c r="M279" s="257"/>
      <c r="N279" s="257"/>
      <c r="O279" s="257"/>
      <c r="P279" s="257"/>
      <c r="Q279" s="257"/>
      <c r="R279" s="257"/>
      <c r="S279" s="257"/>
      <c r="T279" s="257"/>
    </row>
    <row r="280" spans="1:20" s="256" customFormat="1">
      <c r="A280" s="261"/>
      <c r="B280" s="166"/>
      <c r="C280" s="158"/>
      <c r="D280" s="164"/>
      <c r="E280" s="407"/>
      <c r="F280" s="749"/>
      <c r="H280" s="257"/>
      <c r="I280" s="257"/>
      <c r="J280" s="257"/>
      <c r="K280" s="257"/>
      <c r="L280" s="257"/>
      <c r="M280" s="257"/>
      <c r="N280" s="257"/>
      <c r="O280" s="257"/>
      <c r="P280" s="257"/>
      <c r="Q280" s="257"/>
      <c r="R280" s="257"/>
      <c r="S280" s="257"/>
      <c r="T280" s="257"/>
    </row>
    <row r="281" spans="1:20" s="256" customFormat="1">
      <c r="A281" s="261"/>
      <c r="B281" s="166"/>
      <c r="C281" s="158"/>
      <c r="D281" s="164"/>
      <c r="E281" s="407"/>
      <c r="F281" s="749"/>
      <c r="H281" s="257"/>
      <c r="I281" s="257"/>
      <c r="J281" s="257"/>
      <c r="K281" s="257"/>
      <c r="L281" s="257"/>
      <c r="M281" s="257"/>
      <c r="N281" s="257"/>
      <c r="O281" s="257"/>
      <c r="P281" s="257"/>
      <c r="Q281" s="257"/>
      <c r="R281" s="257"/>
      <c r="S281" s="257"/>
      <c r="T281" s="257"/>
    </row>
    <row r="282" spans="1:20" s="256" customFormat="1">
      <c r="A282" s="261"/>
      <c r="B282" s="166"/>
      <c r="C282" s="158"/>
      <c r="D282" s="164"/>
      <c r="E282" s="407"/>
      <c r="F282" s="749"/>
      <c r="H282" s="257"/>
      <c r="I282" s="257"/>
      <c r="J282" s="257"/>
      <c r="K282" s="257"/>
      <c r="L282" s="257"/>
      <c r="M282" s="257"/>
      <c r="N282" s="257"/>
      <c r="O282" s="257"/>
      <c r="P282" s="257"/>
      <c r="Q282" s="257"/>
      <c r="R282" s="257"/>
      <c r="S282" s="257"/>
      <c r="T282" s="257"/>
    </row>
    <row r="283" spans="1:20" s="256" customFormat="1">
      <c r="A283" s="261"/>
      <c r="B283" s="166"/>
      <c r="C283" s="158"/>
      <c r="D283" s="164"/>
      <c r="E283" s="407"/>
      <c r="F283" s="749"/>
      <c r="H283" s="257"/>
      <c r="I283" s="257"/>
      <c r="J283" s="257"/>
      <c r="K283" s="257"/>
      <c r="L283" s="257"/>
      <c r="M283" s="257"/>
      <c r="N283" s="257"/>
      <c r="O283" s="257"/>
      <c r="P283" s="257"/>
      <c r="Q283" s="257"/>
      <c r="R283" s="257"/>
      <c r="S283" s="257"/>
      <c r="T283" s="257"/>
    </row>
    <row r="284" spans="1:20" s="256" customFormat="1">
      <c r="A284" s="261"/>
      <c r="B284" s="166"/>
      <c r="C284" s="158"/>
      <c r="D284" s="164"/>
      <c r="E284" s="407"/>
      <c r="F284" s="749"/>
      <c r="H284" s="257"/>
      <c r="I284" s="257"/>
      <c r="J284" s="257"/>
      <c r="K284" s="257"/>
      <c r="L284" s="257"/>
      <c r="M284" s="257"/>
      <c r="N284" s="257"/>
      <c r="O284" s="257"/>
      <c r="P284" s="257"/>
      <c r="Q284" s="257"/>
      <c r="R284" s="257"/>
      <c r="S284" s="257"/>
      <c r="T284" s="257"/>
    </row>
    <row r="285" spans="1:20" s="256" customFormat="1">
      <c r="A285" s="261"/>
      <c r="B285" s="166"/>
      <c r="C285" s="158"/>
      <c r="D285" s="164"/>
      <c r="E285" s="407"/>
      <c r="F285" s="749"/>
      <c r="H285" s="257"/>
      <c r="I285" s="257"/>
      <c r="J285" s="257"/>
      <c r="K285" s="257"/>
      <c r="L285" s="257"/>
      <c r="M285" s="257"/>
      <c r="N285" s="257"/>
      <c r="O285" s="257"/>
      <c r="P285" s="257"/>
      <c r="Q285" s="257"/>
      <c r="R285" s="257"/>
      <c r="S285" s="257"/>
      <c r="T285" s="257"/>
    </row>
    <row r="286" spans="1:20" s="256" customFormat="1">
      <c r="A286" s="261"/>
      <c r="B286" s="166"/>
      <c r="C286" s="158"/>
      <c r="D286" s="164"/>
      <c r="E286" s="407"/>
      <c r="F286" s="749"/>
      <c r="H286" s="257"/>
      <c r="I286" s="257"/>
      <c r="J286" s="257"/>
      <c r="K286" s="257"/>
      <c r="L286" s="257"/>
      <c r="M286" s="257"/>
      <c r="N286" s="257"/>
      <c r="O286" s="257"/>
      <c r="P286" s="257"/>
      <c r="Q286" s="257"/>
      <c r="R286" s="257"/>
      <c r="S286" s="257"/>
      <c r="T286" s="257"/>
    </row>
    <row r="287" spans="1:20" s="256" customFormat="1">
      <c r="A287" s="261"/>
      <c r="B287" s="166"/>
      <c r="C287" s="158"/>
      <c r="D287" s="164"/>
      <c r="E287" s="407"/>
      <c r="F287" s="749"/>
      <c r="H287" s="257"/>
      <c r="I287" s="257"/>
      <c r="J287" s="257"/>
      <c r="K287" s="257"/>
      <c r="L287" s="257"/>
      <c r="M287" s="257"/>
      <c r="N287" s="257"/>
      <c r="O287" s="257"/>
      <c r="P287" s="257"/>
      <c r="Q287" s="257"/>
      <c r="R287" s="257"/>
      <c r="S287" s="257"/>
      <c r="T287" s="257"/>
    </row>
    <row r="288" spans="1:20" s="256" customFormat="1">
      <c r="A288" s="261"/>
      <c r="B288" s="166"/>
      <c r="C288" s="158"/>
      <c r="D288" s="164"/>
      <c r="E288" s="407"/>
      <c r="F288" s="749"/>
      <c r="H288" s="257"/>
      <c r="I288" s="257"/>
      <c r="J288" s="257"/>
      <c r="K288" s="257"/>
      <c r="L288" s="257"/>
      <c r="M288" s="257"/>
      <c r="N288" s="257"/>
      <c r="O288" s="257"/>
      <c r="P288" s="257"/>
      <c r="Q288" s="257"/>
      <c r="R288" s="257"/>
      <c r="S288" s="257"/>
      <c r="T288" s="257"/>
    </row>
    <row r="289" spans="1:20" s="256" customFormat="1">
      <c r="A289" s="261"/>
      <c r="B289" s="166"/>
      <c r="C289" s="158"/>
      <c r="D289" s="164"/>
      <c r="E289" s="407"/>
      <c r="F289" s="749"/>
      <c r="H289" s="257"/>
      <c r="I289" s="257"/>
      <c r="J289" s="257"/>
      <c r="K289" s="257"/>
      <c r="L289" s="257"/>
      <c r="M289" s="257"/>
      <c r="N289" s="257"/>
      <c r="O289" s="257"/>
      <c r="P289" s="257"/>
      <c r="Q289" s="257"/>
      <c r="R289" s="257"/>
      <c r="S289" s="257"/>
      <c r="T289" s="257"/>
    </row>
    <row r="290" spans="1:20" s="256" customFormat="1">
      <c r="A290" s="261"/>
      <c r="B290" s="166"/>
      <c r="C290" s="158"/>
      <c r="D290" s="164"/>
      <c r="E290" s="407"/>
      <c r="F290" s="749"/>
      <c r="H290" s="257"/>
      <c r="I290" s="257"/>
      <c r="J290" s="257"/>
      <c r="K290" s="257"/>
      <c r="L290" s="257"/>
      <c r="M290" s="257"/>
      <c r="N290" s="257"/>
      <c r="O290" s="257"/>
      <c r="P290" s="257"/>
      <c r="Q290" s="257"/>
      <c r="R290" s="257"/>
      <c r="S290" s="257"/>
      <c r="T290" s="257"/>
    </row>
    <row r="291" spans="1:20" s="256" customFormat="1">
      <c r="A291" s="261"/>
      <c r="B291" s="166"/>
      <c r="C291" s="158"/>
      <c r="D291" s="164"/>
      <c r="E291" s="407"/>
      <c r="F291" s="749"/>
      <c r="H291" s="257"/>
      <c r="I291" s="257"/>
      <c r="J291" s="257"/>
      <c r="K291" s="257"/>
      <c r="L291" s="257"/>
      <c r="M291" s="257"/>
      <c r="N291" s="257"/>
      <c r="O291" s="257"/>
      <c r="P291" s="257"/>
      <c r="Q291" s="257"/>
      <c r="R291" s="257"/>
      <c r="S291" s="257"/>
      <c r="T291" s="257"/>
    </row>
    <row r="292" spans="1:20" s="256" customFormat="1">
      <c r="A292" s="261"/>
      <c r="B292" s="166"/>
      <c r="C292" s="158"/>
      <c r="D292" s="164"/>
      <c r="E292" s="407"/>
      <c r="F292" s="749"/>
      <c r="H292" s="257"/>
      <c r="I292" s="257"/>
      <c r="J292" s="257"/>
      <c r="K292" s="257"/>
      <c r="L292" s="257"/>
      <c r="M292" s="257"/>
      <c r="N292" s="257"/>
      <c r="O292" s="257"/>
      <c r="P292" s="257"/>
      <c r="Q292" s="257"/>
      <c r="R292" s="257"/>
      <c r="S292" s="257"/>
      <c r="T292" s="257"/>
    </row>
    <row r="293" spans="1:20" s="256" customFormat="1">
      <c r="A293" s="261"/>
      <c r="B293" s="166"/>
      <c r="C293" s="158"/>
      <c r="D293" s="164"/>
      <c r="E293" s="407"/>
      <c r="F293" s="749"/>
      <c r="H293" s="257"/>
      <c r="I293" s="257"/>
      <c r="J293" s="257"/>
      <c r="K293" s="257"/>
      <c r="L293" s="257"/>
      <c r="M293" s="257"/>
      <c r="N293" s="257"/>
      <c r="O293" s="257"/>
      <c r="P293" s="257"/>
      <c r="Q293" s="257"/>
      <c r="R293" s="257"/>
      <c r="S293" s="257"/>
      <c r="T293" s="257"/>
    </row>
    <row r="294" spans="1:20" s="256" customFormat="1">
      <c r="A294" s="261"/>
      <c r="B294" s="166"/>
      <c r="C294" s="158"/>
      <c r="D294" s="164"/>
      <c r="E294" s="407"/>
      <c r="F294" s="749"/>
      <c r="H294" s="257"/>
      <c r="I294" s="257"/>
      <c r="J294" s="257"/>
      <c r="K294" s="257"/>
      <c r="L294" s="257"/>
      <c r="M294" s="257"/>
      <c r="N294" s="257"/>
      <c r="O294" s="257"/>
      <c r="P294" s="257"/>
      <c r="Q294" s="257"/>
      <c r="R294" s="257"/>
      <c r="S294" s="257"/>
      <c r="T294" s="257"/>
    </row>
    <row r="295" spans="1:20" s="256" customFormat="1">
      <c r="A295" s="261"/>
      <c r="B295" s="166"/>
      <c r="C295" s="158"/>
      <c r="D295" s="164"/>
      <c r="E295" s="407"/>
      <c r="F295" s="749"/>
      <c r="H295" s="257"/>
      <c r="I295" s="257"/>
      <c r="J295" s="257"/>
      <c r="K295" s="257"/>
      <c r="L295" s="257"/>
      <c r="M295" s="257"/>
      <c r="N295" s="257"/>
      <c r="O295" s="257"/>
      <c r="P295" s="257"/>
      <c r="Q295" s="257"/>
      <c r="R295" s="257"/>
      <c r="S295" s="257"/>
      <c r="T295" s="257"/>
    </row>
    <row r="296" spans="1:20" s="256" customFormat="1">
      <c r="A296" s="261"/>
      <c r="B296" s="166"/>
      <c r="C296" s="158"/>
      <c r="D296" s="164"/>
      <c r="E296" s="407"/>
      <c r="F296" s="749"/>
      <c r="H296" s="257"/>
      <c r="I296" s="257"/>
      <c r="J296" s="257"/>
      <c r="K296" s="257"/>
      <c r="L296" s="257"/>
      <c r="M296" s="257"/>
      <c r="N296" s="257"/>
      <c r="O296" s="257"/>
      <c r="P296" s="257"/>
      <c r="Q296" s="257"/>
      <c r="R296" s="257"/>
      <c r="S296" s="257"/>
      <c r="T296" s="257"/>
    </row>
    <row r="297" spans="1:20" s="256" customFormat="1">
      <c r="A297" s="261"/>
      <c r="B297" s="166"/>
      <c r="C297" s="158"/>
      <c r="D297" s="164"/>
      <c r="E297" s="407"/>
      <c r="F297" s="749"/>
      <c r="H297" s="257"/>
      <c r="I297" s="257"/>
      <c r="J297" s="257"/>
      <c r="K297" s="257"/>
      <c r="L297" s="257"/>
      <c r="M297" s="257"/>
      <c r="N297" s="257"/>
      <c r="O297" s="257"/>
      <c r="P297" s="257"/>
      <c r="Q297" s="257"/>
      <c r="R297" s="257"/>
      <c r="S297" s="257"/>
      <c r="T297" s="257"/>
    </row>
    <row r="298" spans="1:20" s="256" customFormat="1">
      <c r="A298" s="261"/>
      <c r="B298" s="166"/>
      <c r="C298" s="158"/>
      <c r="D298" s="164"/>
      <c r="E298" s="407"/>
      <c r="F298" s="749"/>
      <c r="H298" s="257"/>
      <c r="I298" s="257"/>
      <c r="J298" s="257"/>
      <c r="K298" s="257"/>
      <c r="L298" s="257"/>
      <c r="M298" s="257"/>
      <c r="N298" s="257"/>
      <c r="O298" s="257"/>
      <c r="P298" s="257"/>
      <c r="Q298" s="257"/>
      <c r="R298" s="257"/>
      <c r="S298" s="257"/>
      <c r="T298" s="257"/>
    </row>
    <row r="299" spans="1:20" s="256" customFormat="1">
      <c r="A299" s="261"/>
      <c r="B299" s="166"/>
      <c r="C299" s="158"/>
      <c r="D299" s="164"/>
      <c r="E299" s="407"/>
      <c r="F299" s="749"/>
      <c r="H299" s="257"/>
      <c r="I299" s="257"/>
      <c r="J299" s="257"/>
      <c r="K299" s="257"/>
      <c r="L299" s="257"/>
      <c r="M299" s="257"/>
      <c r="N299" s="257"/>
      <c r="O299" s="257"/>
      <c r="P299" s="257"/>
      <c r="Q299" s="257"/>
      <c r="R299" s="257"/>
      <c r="S299" s="257"/>
      <c r="T299" s="257"/>
    </row>
    <row r="300" spans="1:20" s="256" customFormat="1">
      <c r="A300" s="261"/>
      <c r="B300" s="166"/>
      <c r="C300" s="158"/>
      <c r="D300" s="164"/>
      <c r="E300" s="407"/>
      <c r="F300" s="749"/>
      <c r="H300" s="257"/>
      <c r="I300" s="257"/>
      <c r="J300" s="257"/>
      <c r="K300" s="257"/>
      <c r="L300" s="257"/>
      <c r="M300" s="257"/>
      <c r="N300" s="257"/>
      <c r="O300" s="257"/>
      <c r="P300" s="257"/>
      <c r="Q300" s="257"/>
      <c r="R300" s="257"/>
      <c r="S300" s="257"/>
      <c r="T300" s="257"/>
    </row>
    <row r="301" spans="1:20" s="256" customFormat="1">
      <c r="A301" s="261"/>
      <c r="B301" s="166"/>
      <c r="C301" s="158"/>
      <c r="D301" s="164"/>
      <c r="E301" s="407"/>
      <c r="F301" s="749"/>
      <c r="H301" s="257"/>
      <c r="I301" s="257"/>
      <c r="J301" s="257"/>
      <c r="K301" s="257"/>
      <c r="L301" s="257"/>
      <c r="M301" s="257"/>
      <c r="N301" s="257"/>
      <c r="O301" s="257"/>
      <c r="P301" s="257"/>
      <c r="Q301" s="257"/>
      <c r="R301" s="257"/>
      <c r="S301" s="257"/>
      <c r="T301" s="257"/>
    </row>
    <row r="302" spans="1:20" s="256" customFormat="1">
      <c r="A302" s="261"/>
      <c r="B302" s="166"/>
      <c r="C302" s="158"/>
      <c r="D302" s="164"/>
      <c r="E302" s="407"/>
      <c r="F302" s="749"/>
      <c r="H302" s="257"/>
      <c r="I302" s="257"/>
      <c r="J302" s="257"/>
      <c r="K302" s="257"/>
      <c r="L302" s="257"/>
      <c r="M302" s="257"/>
      <c r="N302" s="257"/>
      <c r="O302" s="257"/>
      <c r="P302" s="257"/>
      <c r="Q302" s="257"/>
      <c r="R302" s="257"/>
      <c r="S302" s="257"/>
      <c r="T302" s="257"/>
    </row>
    <row r="303" spans="1:20" s="256" customFormat="1">
      <c r="A303" s="261"/>
      <c r="B303" s="166"/>
      <c r="C303" s="158"/>
      <c r="D303" s="164"/>
      <c r="E303" s="407"/>
      <c r="F303" s="749"/>
      <c r="H303" s="257"/>
      <c r="I303" s="257"/>
      <c r="J303" s="257"/>
      <c r="K303" s="257"/>
      <c r="L303" s="257"/>
      <c r="M303" s="257"/>
      <c r="N303" s="257"/>
      <c r="O303" s="257"/>
      <c r="P303" s="257"/>
      <c r="Q303" s="257"/>
      <c r="R303" s="257"/>
      <c r="S303" s="257"/>
      <c r="T303" s="257"/>
    </row>
    <row r="304" spans="1:20" s="256" customFormat="1">
      <c r="A304" s="261"/>
      <c r="B304" s="166"/>
      <c r="C304" s="158"/>
      <c r="D304" s="164"/>
      <c r="E304" s="407"/>
      <c r="F304" s="749"/>
      <c r="H304" s="257"/>
      <c r="I304" s="257"/>
      <c r="J304" s="257"/>
      <c r="K304" s="257"/>
      <c r="L304" s="257"/>
      <c r="M304" s="257"/>
      <c r="N304" s="257"/>
      <c r="O304" s="257"/>
      <c r="P304" s="257"/>
      <c r="Q304" s="257"/>
      <c r="R304" s="257"/>
      <c r="S304" s="257"/>
      <c r="T304" s="257"/>
    </row>
    <row r="305" spans="1:20" s="256" customFormat="1">
      <c r="A305" s="261"/>
      <c r="B305" s="166"/>
      <c r="C305" s="158"/>
      <c r="D305" s="164"/>
      <c r="E305" s="407"/>
      <c r="F305" s="749"/>
      <c r="H305" s="257"/>
      <c r="I305" s="257"/>
      <c r="J305" s="257"/>
      <c r="K305" s="257"/>
      <c r="L305" s="257"/>
      <c r="M305" s="257"/>
      <c r="N305" s="257"/>
      <c r="O305" s="257"/>
      <c r="P305" s="257"/>
      <c r="Q305" s="257"/>
      <c r="R305" s="257"/>
      <c r="S305" s="257"/>
      <c r="T305" s="257"/>
    </row>
    <row r="306" spans="1:20" s="256" customFormat="1">
      <c r="A306" s="261"/>
      <c r="B306" s="166"/>
      <c r="C306" s="158"/>
      <c r="D306" s="164"/>
      <c r="E306" s="407"/>
      <c r="F306" s="749"/>
      <c r="H306" s="257"/>
      <c r="I306" s="257"/>
      <c r="J306" s="257"/>
      <c r="K306" s="257"/>
      <c r="L306" s="257"/>
      <c r="M306" s="257"/>
      <c r="N306" s="257"/>
      <c r="O306" s="257"/>
      <c r="P306" s="257"/>
      <c r="Q306" s="257"/>
      <c r="R306" s="257"/>
      <c r="S306" s="257"/>
      <c r="T306" s="257"/>
    </row>
    <row r="307" spans="1:20" s="256" customFormat="1">
      <c r="A307" s="261"/>
      <c r="B307" s="166"/>
      <c r="C307" s="158"/>
      <c r="D307" s="164"/>
      <c r="E307" s="407"/>
      <c r="F307" s="749"/>
      <c r="H307" s="257"/>
      <c r="I307" s="257"/>
      <c r="J307" s="257"/>
      <c r="K307" s="257"/>
      <c r="L307" s="257"/>
      <c r="M307" s="257"/>
      <c r="N307" s="257"/>
      <c r="O307" s="257"/>
      <c r="P307" s="257"/>
      <c r="Q307" s="257"/>
      <c r="R307" s="257"/>
      <c r="S307" s="257"/>
      <c r="T307" s="257"/>
    </row>
    <row r="308" spans="1:20" s="256" customFormat="1">
      <c r="A308" s="261"/>
      <c r="B308" s="166"/>
      <c r="C308" s="158"/>
      <c r="D308" s="164"/>
      <c r="E308" s="407"/>
      <c r="F308" s="749"/>
      <c r="H308" s="257"/>
      <c r="I308" s="257"/>
      <c r="J308" s="257"/>
      <c r="K308" s="257"/>
      <c r="L308" s="257"/>
      <c r="M308" s="257"/>
      <c r="N308" s="257"/>
      <c r="O308" s="257"/>
      <c r="P308" s="257"/>
      <c r="Q308" s="257"/>
      <c r="R308" s="257"/>
      <c r="S308" s="257"/>
      <c r="T308" s="257"/>
    </row>
    <row r="309" spans="1:20" s="256" customFormat="1">
      <c r="A309" s="261"/>
      <c r="B309" s="166"/>
      <c r="C309" s="158"/>
      <c r="D309" s="164"/>
      <c r="E309" s="407"/>
      <c r="F309" s="749"/>
      <c r="H309" s="257"/>
      <c r="I309" s="257"/>
      <c r="J309" s="257"/>
      <c r="K309" s="257"/>
      <c r="L309" s="257"/>
      <c r="M309" s="257"/>
      <c r="N309" s="257"/>
      <c r="O309" s="257"/>
      <c r="P309" s="257"/>
      <c r="Q309" s="257"/>
      <c r="R309" s="257"/>
      <c r="S309" s="257"/>
      <c r="T309" s="257"/>
    </row>
    <row r="310" spans="1:20" s="256" customFormat="1">
      <c r="A310" s="261"/>
      <c r="B310" s="166"/>
      <c r="C310" s="158"/>
      <c r="D310" s="164"/>
      <c r="E310" s="407"/>
      <c r="F310" s="749"/>
      <c r="H310" s="257"/>
      <c r="I310" s="257"/>
      <c r="J310" s="257"/>
      <c r="K310" s="257"/>
      <c r="L310" s="257"/>
      <c r="M310" s="257"/>
      <c r="N310" s="257"/>
      <c r="O310" s="257"/>
      <c r="P310" s="257"/>
      <c r="Q310" s="257"/>
      <c r="R310" s="257"/>
      <c r="S310" s="257"/>
      <c r="T310" s="257"/>
    </row>
    <row r="311" spans="1:20" s="256" customFormat="1">
      <c r="A311" s="261"/>
      <c r="B311" s="166"/>
      <c r="C311" s="158"/>
      <c r="D311" s="164"/>
      <c r="E311" s="407"/>
      <c r="F311" s="749"/>
      <c r="H311" s="257"/>
      <c r="I311" s="257"/>
      <c r="J311" s="257"/>
      <c r="K311" s="257"/>
      <c r="L311" s="257"/>
      <c r="M311" s="257"/>
      <c r="N311" s="257"/>
      <c r="O311" s="257"/>
      <c r="P311" s="257"/>
      <c r="Q311" s="257"/>
      <c r="R311" s="257"/>
      <c r="S311" s="257"/>
      <c r="T311" s="257"/>
    </row>
    <row r="312" spans="1:20" s="256" customFormat="1">
      <c r="A312" s="261"/>
      <c r="B312" s="166"/>
      <c r="C312" s="158"/>
      <c r="D312" s="164"/>
      <c r="E312" s="407"/>
      <c r="F312" s="749"/>
      <c r="H312" s="257"/>
      <c r="I312" s="257"/>
      <c r="J312" s="257"/>
      <c r="K312" s="257"/>
      <c r="L312" s="257"/>
      <c r="M312" s="257"/>
      <c r="N312" s="257"/>
      <c r="O312" s="257"/>
      <c r="P312" s="257"/>
      <c r="Q312" s="257"/>
      <c r="R312" s="257"/>
      <c r="S312" s="257"/>
      <c r="T312" s="257"/>
    </row>
    <row r="313" spans="1:20" s="256" customFormat="1">
      <c r="A313" s="261"/>
      <c r="B313" s="166"/>
      <c r="C313" s="158"/>
      <c r="D313" s="164"/>
      <c r="E313" s="407"/>
      <c r="F313" s="749"/>
      <c r="H313" s="257"/>
      <c r="I313" s="257"/>
      <c r="J313" s="257"/>
      <c r="K313" s="257"/>
      <c r="L313" s="257"/>
      <c r="M313" s="257"/>
      <c r="N313" s="257"/>
      <c r="O313" s="257"/>
      <c r="P313" s="257"/>
      <c r="Q313" s="257"/>
      <c r="R313" s="257"/>
      <c r="S313" s="257"/>
      <c r="T313" s="257"/>
    </row>
    <row r="314" spans="1:20" s="256" customFormat="1">
      <c r="A314" s="261"/>
      <c r="B314" s="166"/>
      <c r="C314" s="158"/>
      <c r="D314" s="164"/>
      <c r="E314" s="407"/>
      <c r="F314" s="749"/>
      <c r="H314" s="257"/>
      <c r="I314" s="257"/>
      <c r="J314" s="257"/>
      <c r="K314" s="257"/>
      <c r="L314" s="257"/>
      <c r="M314" s="257"/>
      <c r="N314" s="257"/>
      <c r="O314" s="257"/>
      <c r="P314" s="257"/>
      <c r="Q314" s="257"/>
      <c r="R314" s="257"/>
      <c r="S314" s="257"/>
      <c r="T314" s="257"/>
    </row>
    <row r="315" spans="1:20" s="256" customFormat="1">
      <c r="A315" s="261"/>
      <c r="B315" s="166"/>
      <c r="C315" s="158"/>
      <c r="D315" s="164"/>
      <c r="E315" s="407"/>
      <c r="F315" s="749"/>
      <c r="H315" s="257"/>
      <c r="I315" s="257"/>
      <c r="J315" s="257"/>
      <c r="K315" s="257"/>
      <c r="L315" s="257"/>
      <c r="M315" s="257"/>
      <c r="N315" s="257"/>
      <c r="O315" s="257"/>
      <c r="P315" s="257"/>
      <c r="Q315" s="257"/>
      <c r="R315" s="257"/>
      <c r="S315" s="257"/>
      <c r="T315" s="257"/>
    </row>
    <row r="316" spans="1:20" s="256" customFormat="1">
      <c r="A316" s="261"/>
      <c r="B316" s="166"/>
      <c r="C316" s="158"/>
      <c r="D316" s="164"/>
      <c r="E316" s="407"/>
      <c r="F316" s="749"/>
      <c r="H316" s="257"/>
      <c r="I316" s="257"/>
      <c r="J316" s="257"/>
      <c r="K316" s="257"/>
      <c r="L316" s="257"/>
      <c r="M316" s="257"/>
      <c r="N316" s="257"/>
      <c r="O316" s="257"/>
      <c r="P316" s="257"/>
      <c r="Q316" s="257"/>
      <c r="R316" s="257"/>
      <c r="S316" s="257"/>
      <c r="T316" s="257"/>
    </row>
    <row r="317" spans="1:20" s="256" customFormat="1">
      <c r="A317" s="261"/>
      <c r="B317" s="166"/>
      <c r="C317" s="158"/>
      <c r="D317" s="164"/>
      <c r="E317" s="407"/>
      <c r="F317" s="749"/>
      <c r="H317" s="257"/>
      <c r="I317" s="257"/>
      <c r="J317" s="257"/>
      <c r="K317" s="257"/>
      <c r="L317" s="257"/>
      <c r="M317" s="257"/>
      <c r="N317" s="257"/>
      <c r="O317" s="257"/>
      <c r="P317" s="257"/>
      <c r="Q317" s="257"/>
      <c r="R317" s="257"/>
      <c r="S317" s="257"/>
      <c r="T317" s="257"/>
    </row>
    <row r="318" spans="1:20" s="256" customFormat="1">
      <c r="A318" s="261"/>
      <c r="B318" s="166"/>
      <c r="C318" s="158"/>
      <c r="D318" s="164"/>
      <c r="E318" s="407"/>
      <c r="F318" s="749"/>
      <c r="H318" s="257"/>
      <c r="I318" s="257"/>
      <c r="J318" s="257"/>
      <c r="K318" s="257"/>
      <c r="L318" s="257"/>
      <c r="M318" s="257"/>
      <c r="N318" s="257"/>
      <c r="O318" s="257"/>
      <c r="P318" s="257"/>
      <c r="Q318" s="257"/>
      <c r="R318" s="257"/>
      <c r="S318" s="257"/>
      <c r="T318" s="257"/>
    </row>
    <row r="319" spans="1:20" s="256" customFormat="1">
      <c r="A319" s="261"/>
      <c r="B319" s="166"/>
      <c r="C319" s="158"/>
      <c r="D319" s="164"/>
      <c r="E319" s="407"/>
      <c r="F319" s="749"/>
      <c r="H319" s="257"/>
      <c r="I319" s="257"/>
      <c r="J319" s="257"/>
      <c r="K319" s="257"/>
      <c r="L319" s="257"/>
      <c r="M319" s="257"/>
      <c r="N319" s="257"/>
      <c r="O319" s="257"/>
      <c r="P319" s="257"/>
      <c r="Q319" s="257"/>
      <c r="R319" s="257"/>
      <c r="S319" s="257"/>
      <c r="T319" s="257"/>
    </row>
    <row r="320" spans="1:20" s="256" customFormat="1">
      <c r="A320" s="261"/>
      <c r="B320" s="166"/>
      <c r="C320" s="158"/>
      <c r="D320" s="164"/>
      <c r="E320" s="407"/>
      <c r="F320" s="749"/>
      <c r="H320" s="257"/>
      <c r="I320" s="257"/>
      <c r="J320" s="257"/>
      <c r="K320" s="257"/>
      <c r="L320" s="257"/>
      <c r="M320" s="257"/>
      <c r="N320" s="257"/>
      <c r="O320" s="257"/>
      <c r="P320" s="257"/>
      <c r="Q320" s="257"/>
      <c r="R320" s="257"/>
      <c r="S320" s="257"/>
      <c r="T320" s="257"/>
    </row>
    <row r="321" spans="1:20" s="256" customFormat="1">
      <c r="A321" s="261"/>
      <c r="B321" s="166"/>
      <c r="C321" s="158"/>
      <c r="D321" s="164"/>
      <c r="E321" s="407"/>
      <c r="F321" s="749"/>
      <c r="H321" s="257"/>
      <c r="I321" s="257"/>
      <c r="J321" s="257"/>
      <c r="K321" s="257"/>
      <c r="L321" s="257"/>
      <c r="M321" s="257"/>
      <c r="N321" s="257"/>
      <c r="O321" s="257"/>
      <c r="P321" s="257"/>
      <c r="Q321" s="257"/>
      <c r="R321" s="257"/>
      <c r="S321" s="257"/>
      <c r="T321" s="257"/>
    </row>
    <row r="322" spans="1:20" s="256" customFormat="1">
      <c r="A322" s="261"/>
      <c r="B322" s="166"/>
      <c r="C322" s="158"/>
      <c r="D322" s="164"/>
      <c r="E322" s="407"/>
      <c r="F322" s="749"/>
      <c r="H322" s="257"/>
      <c r="I322" s="257"/>
      <c r="J322" s="257"/>
      <c r="K322" s="257"/>
      <c r="L322" s="257"/>
      <c r="M322" s="257"/>
      <c r="N322" s="257"/>
      <c r="O322" s="257"/>
      <c r="P322" s="257"/>
      <c r="Q322" s="257"/>
      <c r="R322" s="257"/>
      <c r="S322" s="257"/>
      <c r="T322" s="257"/>
    </row>
    <row r="323" spans="1:20" s="256" customFormat="1">
      <c r="A323" s="261"/>
      <c r="B323" s="166"/>
      <c r="C323" s="158"/>
      <c r="D323" s="164"/>
      <c r="E323" s="407"/>
      <c r="F323" s="749"/>
      <c r="H323" s="257"/>
      <c r="I323" s="257"/>
      <c r="J323" s="257"/>
      <c r="K323" s="257"/>
      <c r="L323" s="257"/>
      <c r="M323" s="257"/>
      <c r="N323" s="257"/>
      <c r="O323" s="257"/>
      <c r="P323" s="257"/>
      <c r="Q323" s="257"/>
      <c r="R323" s="257"/>
      <c r="S323" s="257"/>
      <c r="T323" s="257"/>
    </row>
    <row r="324" spans="1:20" s="256" customFormat="1">
      <c r="A324" s="261"/>
      <c r="B324" s="166"/>
      <c r="C324" s="158"/>
      <c r="D324" s="164"/>
      <c r="E324" s="407"/>
      <c r="F324" s="749"/>
      <c r="H324" s="257"/>
      <c r="I324" s="257"/>
      <c r="J324" s="257"/>
      <c r="K324" s="257"/>
      <c r="L324" s="257"/>
      <c r="M324" s="257"/>
      <c r="N324" s="257"/>
      <c r="O324" s="257"/>
      <c r="P324" s="257"/>
      <c r="Q324" s="257"/>
      <c r="R324" s="257"/>
      <c r="S324" s="257"/>
      <c r="T324" s="257"/>
    </row>
    <row r="325" spans="1:20" s="256" customFormat="1">
      <c r="A325" s="261"/>
      <c r="B325" s="166"/>
      <c r="C325" s="158"/>
      <c r="D325" s="164"/>
      <c r="E325" s="407"/>
      <c r="F325" s="749"/>
      <c r="H325" s="257"/>
      <c r="I325" s="257"/>
      <c r="J325" s="257"/>
      <c r="K325" s="257"/>
      <c r="L325" s="257"/>
      <c r="M325" s="257"/>
      <c r="N325" s="257"/>
      <c r="O325" s="257"/>
      <c r="P325" s="257"/>
      <c r="Q325" s="257"/>
      <c r="R325" s="257"/>
      <c r="S325" s="257"/>
      <c r="T325" s="257"/>
    </row>
    <row r="326" spans="1:20" s="256" customFormat="1">
      <c r="A326" s="261"/>
      <c r="B326" s="166"/>
      <c r="C326" s="158"/>
      <c r="D326" s="164"/>
      <c r="E326" s="407"/>
      <c r="F326" s="749"/>
      <c r="H326" s="257"/>
      <c r="I326" s="257"/>
      <c r="J326" s="257"/>
      <c r="K326" s="257"/>
      <c r="L326" s="257"/>
      <c r="M326" s="257"/>
      <c r="N326" s="257"/>
      <c r="O326" s="257"/>
      <c r="P326" s="257"/>
      <c r="Q326" s="257"/>
      <c r="R326" s="257"/>
      <c r="S326" s="257"/>
      <c r="T326" s="257"/>
    </row>
    <row r="327" spans="1:20" s="256" customFormat="1">
      <c r="A327" s="261"/>
      <c r="B327" s="166"/>
      <c r="C327" s="158"/>
      <c r="D327" s="164"/>
      <c r="E327" s="407"/>
      <c r="F327" s="749"/>
      <c r="H327" s="257"/>
      <c r="I327" s="257"/>
      <c r="J327" s="257"/>
      <c r="K327" s="257"/>
      <c r="L327" s="257"/>
      <c r="M327" s="257"/>
      <c r="N327" s="257"/>
      <c r="O327" s="257"/>
      <c r="P327" s="257"/>
      <c r="Q327" s="257"/>
      <c r="R327" s="257"/>
      <c r="S327" s="257"/>
      <c r="T327" s="257"/>
    </row>
    <row r="328" spans="1:20" s="256" customFormat="1">
      <c r="A328" s="261"/>
      <c r="B328" s="166"/>
      <c r="C328" s="158"/>
      <c r="D328" s="164"/>
      <c r="E328" s="407"/>
      <c r="F328" s="749"/>
      <c r="H328" s="257"/>
      <c r="I328" s="257"/>
      <c r="J328" s="257"/>
      <c r="K328" s="257"/>
      <c r="L328" s="257"/>
      <c r="M328" s="257"/>
      <c r="N328" s="257"/>
      <c r="O328" s="257"/>
      <c r="P328" s="257"/>
      <c r="Q328" s="257"/>
      <c r="R328" s="257"/>
      <c r="S328" s="257"/>
      <c r="T328" s="257"/>
    </row>
    <row r="329" spans="1:20" s="256" customFormat="1">
      <c r="A329" s="261"/>
      <c r="B329" s="166"/>
      <c r="C329" s="158"/>
      <c r="D329" s="164"/>
      <c r="E329" s="407"/>
      <c r="F329" s="749"/>
      <c r="H329" s="257"/>
      <c r="I329" s="257"/>
      <c r="J329" s="257"/>
      <c r="K329" s="257"/>
      <c r="L329" s="257"/>
      <c r="M329" s="257"/>
      <c r="N329" s="257"/>
      <c r="O329" s="257"/>
      <c r="P329" s="257"/>
      <c r="Q329" s="257"/>
      <c r="R329" s="257"/>
      <c r="S329" s="257"/>
      <c r="T329" s="257"/>
    </row>
    <row r="330" spans="1:20" s="256" customFormat="1">
      <c r="A330" s="261"/>
      <c r="B330" s="166"/>
      <c r="C330" s="158"/>
      <c r="D330" s="164"/>
      <c r="E330" s="407"/>
      <c r="F330" s="749"/>
      <c r="H330" s="257"/>
      <c r="I330" s="257"/>
      <c r="J330" s="257"/>
      <c r="K330" s="257"/>
      <c r="L330" s="257"/>
      <c r="M330" s="257"/>
      <c r="N330" s="257"/>
      <c r="O330" s="257"/>
      <c r="P330" s="257"/>
      <c r="Q330" s="257"/>
      <c r="R330" s="257"/>
      <c r="S330" s="257"/>
      <c r="T330" s="257"/>
    </row>
    <row r="331" spans="1:20" s="256" customFormat="1">
      <c r="A331" s="261"/>
      <c r="B331" s="166"/>
      <c r="C331" s="158"/>
      <c r="D331" s="164"/>
      <c r="E331" s="407"/>
      <c r="F331" s="749"/>
      <c r="H331" s="257"/>
      <c r="I331" s="257"/>
      <c r="J331" s="257"/>
      <c r="K331" s="257"/>
      <c r="L331" s="257"/>
      <c r="M331" s="257"/>
      <c r="N331" s="257"/>
      <c r="O331" s="257"/>
      <c r="P331" s="257"/>
      <c r="Q331" s="257"/>
      <c r="R331" s="257"/>
      <c r="S331" s="257"/>
      <c r="T331" s="257"/>
    </row>
    <row r="332" spans="1:20" s="256" customFormat="1">
      <c r="A332" s="261"/>
      <c r="B332" s="166"/>
      <c r="C332" s="158"/>
      <c r="D332" s="164"/>
      <c r="E332" s="407"/>
      <c r="F332" s="749"/>
      <c r="H332" s="257"/>
      <c r="I332" s="257"/>
      <c r="J332" s="257"/>
      <c r="K332" s="257"/>
      <c r="L332" s="257"/>
      <c r="M332" s="257"/>
      <c r="N332" s="257"/>
      <c r="O332" s="257"/>
      <c r="P332" s="257"/>
      <c r="Q332" s="257"/>
      <c r="R332" s="257"/>
      <c r="S332" s="257"/>
      <c r="T332" s="257"/>
    </row>
    <row r="333" spans="1:20" s="256" customFormat="1">
      <c r="A333" s="261"/>
      <c r="B333" s="166"/>
      <c r="C333" s="158"/>
      <c r="D333" s="164"/>
      <c r="E333" s="407"/>
      <c r="F333" s="749"/>
      <c r="H333" s="257"/>
      <c r="I333" s="257"/>
      <c r="J333" s="257"/>
      <c r="K333" s="257"/>
      <c r="L333" s="257"/>
      <c r="M333" s="257"/>
      <c r="N333" s="257"/>
      <c r="O333" s="257"/>
      <c r="P333" s="257"/>
      <c r="Q333" s="257"/>
      <c r="R333" s="257"/>
      <c r="S333" s="257"/>
      <c r="T333" s="257"/>
    </row>
    <row r="334" spans="1:20" s="256" customFormat="1">
      <c r="A334" s="261"/>
      <c r="B334" s="166"/>
      <c r="C334" s="158"/>
      <c r="D334" s="164"/>
      <c r="E334" s="407"/>
      <c r="F334" s="749"/>
      <c r="H334" s="257"/>
      <c r="I334" s="257"/>
      <c r="J334" s="257"/>
      <c r="K334" s="257"/>
      <c r="L334" s="257"/>
      <c r="M334" s="257"/>
      <c r="N334" s="257"/>
      <c r="O334" s="257"/>
      <c r="P334" s="257"/>
      <c r="Q334" s="257"/>
      <c r="R334" s="257"/>
      <c r="S334" s="257"/>
      <c r="T334" s="257"/>
    </row>
    <row r="335" spans="1:20" s="256" customFormat="1">
      <c r="A335" s="261"/>
      <c r="B335" s="166"/>
      <c r="C335" s="158"/>
      <c r="D335" s="164"/>
      <c r="E335" s="407"/>
      <c r="F335" s="749"/>
      <c r="H335" s="257"/>
      <c r="I335" s="257"/>
      <c r="J335" s="257"/>
      <c r="K335" s="257"/>
      <c r="L335" s="257"/>
      <c r="M335" s="257"/>
      <c r="N335" s="257"/>
      <c r="O335" s="257"/>
      <c r="P335" s="257"/>
      <c r="Q335" s="257"/>
      <c r="R335" s="257"/>
      <c r="S335" s="257"/>
      <c r="T335" s="257"/>
    </row>
    <row r="336" spans="1:20" s="256" customFormat="1">
      <c r="A336" s="261"/>
      <c r="B336" s="166"/>
      <c r="C336" s="158"/>
      <c r="D336" s="164"/>
      <c r="E336" s="407"/>
      <c r="F336" s="749"/>
      <c r="H336" s="257"/>
      <c r="I336" s="257"/>
      <c r="J336" s="257"/>
      <c r="K336" s="257"/>
      <c r="L336" s="257"/>
      <c r="M336" s="257"/>
      <c r="N336" s="257"/>
      <c r="O336" s="257"/>
      <c r="P336" s="257"/>
      <c r="Q336" s="257"/>
      <c r="R336" s="257"/>
      <c r="S336" s="257"/>
      <c r="T336" s="257"/>
    </row>
    <row r="337" spans="1:20" s="256" customFormat="1">
      <c r="A337" s="261"/>
      <c r="B337" s="166"/>
      <c r="C337" s="158"/>
      <c r="D337" s="164"/>
      <c r="E337" s="407"/>
      <c r="F337" s="749"/>
      <c r="H337" s="257"/>
      <c r="I337" s="257"/>
      <c r="J337" s="257"/>
      <c r="K337" s="257"/>
      <c r="L337" s="257"/>
      <c r="M337" s="257"/>
      <c r="N337" s="257"/>
      <c r="O337" s="257"/>
      <c r="P337" s="257"/>
      <c r="Q337" s="257"/>
      <c r="R337" s="257"/>
      <c r="S337" s="257"/>
      <c r="T337" s="257"/>
    </row>
    <row r="338" spans="1:20" s="256" customFormat="1">
      <c r="A338" s="261"/>
      <c r="B338" s="166"/>
      <c r="C338" s="158"/>
      <c r="D338" s="164"/>
      <c r="E338" s="407"/>
      <c r="F338" s="749"/>
      <c r="H338" s="257"/>
      <c r="I338" s="257"/>
      <c r="J338" s="257"/>
      <c r="K338" s="257"/>
      <c r="L338" s="257"/>
      <c r="M338" s="257"/>
      <c r="N338" s="257"/>
      <c r="O338" s="257"/>
      <c r="P338" s="257"/>
      <c r="Q338" s="257"/>
      <c r="R338" s="257"/>
      <c r="S338" s="257"/>
      <c r="T338" s="257"/>
    </row>
    <row r="339" spans="1:20" s="256" customFormat="1">
      <c r="A339" s="261"/>
      <c r="B339" s="166"/>
      <c r="C339" s="158"/>
      <c r="D339" s="164"/>
      <c r="E339" s="407"/>
      <c r="F339" s="749"/>
      <c r="H339" s="257"/>
      <c r="I339" s="257"/>
      <c r="J339" s="257"/>
      <c r="K339" s="257"/>
      <c r="L339" s="257"/>
      <c r="M339" s="257"/>
      <c r="N339" s="257"/>
      <c r="O339" s="257"/>
      <c r="P339" s="257"/>
      <c r="Q339" s="257"/>
      <c r="R339" s="257"/>
      <c r="S339" s="257"/>
      <c r="T339" s="257"/>
    </row>
    <row r="340" spans="1:20" s="256" customFormat="1">
      <c r="A340" s="261"/>
      <c r="B340" s="166"/>
      <c r="C340" s="158"/>
      <c r="D340" s="164"/>
      <c r="E340" s="407"/>
      <c r="F340" s="749"/>
      <c r="H340" s="257"/>
      <c r="I340" s="257"/>
      <c r="J340" s="257"/>
      <c r="K340" s="257"/>
      <c r="L340" s="257"/>
      <c r="M340" s="257"/>
      <c r="N340" s="257"/>
      <c r="O340" s="257"/>
      <c r="P340" s="257"/>
      <c r="Q340" s="257"/>
      <c r="R340" s="257"/>
      <c r="S340" s="257"/>
      <c r="T340" s="257"/>
    </row>
    <row r="341" spans="1:20" s="256" customFormat="1">
      <c r="A341" s="261"/>
      <c r="B341" s="166"/>
      <c r="C341" s="158"/>
      <c r="D341" s="164"/>
      <c r="E341" s="407"/>
      <c r="F341" s="749"/>
      <c r="H341" s="257"/>
      <c r="I341" s="257"/>
      <c r="J341" s="257"/>
      <c r="K341" s="257"/>
      <c r="L341" s="257"/>
      <c r="M341" s="257"/>
      <c r="N341" s="257"/>
      <c r="O341" s="257"/>
      <c r="P341" s="257"/>
      <c r="Q341" s="257"/>
      <c r="R341" s="257"/>
      <c r="S341" s="257"/>
      <c r="T341" s="257"/>
    </row>
    <row r="342" spans="1:20" s="256" customFormat="1">
      <c r="A342" s="261"/>
      <c r="B342" s="166"/>
      <c r="C342" s="158"/>
      <c r="D342" s="164"/>
      <c r="E342" s="407"/>
      <c r="F342" s="749"/>
      <c r="H342" s="257"/>
      <c r="I342" s="257"/>
      <c r="J342" s="257"/>
      <c r="K342" s="257"/>
      <c r="L342" s="257"/>
      <c r="M342" s="257"/>
      <c r="N342" s="257"/>
      <c r="O342" s="257"/>
      <c r="P342" s="257"/>
      <c r="Q342" s="257"/>
      <c r="R342" s="257"/>
      <c r="S342" s="257"/>
      <c r="T342" s="257"/>
    </row>
    <row r="343" spans="1:20" s="256" customFormat="1">
      <c r="A343" s="261"/>
      <c r="B343" s="166"/>
      <c r="C343" s="158"/>
      <c r="D343" s="164"/>
      <c r="E343" s="407"/>
      <c r="F343" s="749"/>
      <c r="H343" s="257"/>
      <c r="I343" s="257"/>
      <c r="J343" s="257"/>
      <c r="K343" s="257"/>
      <c r="L343" s="257"/>
      <c r="M343" s="257"/>
      <c r="N343" s="257"/>
      <c r="O343" s="257"/>
      <c r="P343" s="257"/>
      <c r="Q343" s="257"/>
      <c r="R343" s="257"/>
      <c r="S343" s="257"/>
      <c r="T343" s="257"/>
    </row>
    <row r="344" spans="1:20" s="256" customFormat="1">
      <c r="A344" s="261"/>
      <c r="B344" s="166"/>
      <c r="C344" s="158"/>
      <c r="D344" s="164"/>
      <c r="E344" s="407"/>
      <c r="F344" s="749"/>
      <c r="H344" s="257"/>
      <c r="I344" s="257"/>
      <c r="J344" s="257"/>
      <c r="K344" s="257"/>
      <c r="L344" s="257"/>
      <c r="M344" s="257"/>
      <c r="N344" s="257"/>
      <c r="O344" s="257"/>
      <c r="P344" s="257"/>
      <c r="Q344" s="257"/>
      <c r="R344" s="257"/>
      <c r="S344" s="257"/>
      <c r="T344" s="257"/>
    </row>
    <row r="345" spans="1:20" s="256" customFormat="1">
      <c r="A345" s="261"/>
      <c r="B345" s="166"/>
      <c r="C345" s="158"/>
      <c r="D345" s="164"/>
      <c r="E345" s="407"/>
      <c r="F345" s="749"/>
      <c r="H345" s="257"/>
      <c r="I345" s="257"/>
      <c r="J345" s="257"/>
      <c r="K345" s="257"/>
      <c r="L345" s="257"/>
      <c r="M345" s="257"/>
      <c r="N345" s="257"/>
      <c r="O345" s="257"/>
      <c r="P345" s="257"/>
      <c r="Q345" s="257"/>
      <c r="R345" s="257"/>
      <c r="S345" s="257"/>
      <c r="T345" s="257"/>
    </row>
    <row r="346" spans="1:20" s="256" customFormat="1">
      <c r="A346" s="261"/>
      <c r="B346" s="166"/>
      <c r="C346" s="158"/>
      <c r="D346" s="164"/>
      <c r="E346" s="407"/>
      <c r="F346" s="749"/>
      <c r="H346" s="257"/>
      <c r="I346" s="257"/>
      <c r="J346" s="257"/>
      <c r="K346" s="257"/>
      <c r="L346" s="257"/>
      <c r="M346" s="257"/>
      <c r="N346" s="257"/>
      <c r="O346" s="257"/>
      <c r="P346" s="257"/>
      <c r="Q346" s="257"/>
      <c r="R346" s="257"/>
      <c r="S346" s="257"/>
      <c r="T346" s="257"/>
    </row>
    <row r="347" spans="1:20" s="256" customFormat="1">
      <c r="A347" s="261"/>
      <c r="B347" s="166"/>
      <c r="C347" s="158"/>
      <c r="D347" s="164"/>
      <c r="E347" s="407"/>
      <c r="F347" s="749"/>
      <c r="H347" s="257"/>
      <c r="I347" s="257"/>
      <c r="J347" s="257"/>
      <c r="K347" s="257"/>
      <c r="L347" s="257"/>
      <c r="M347" s="257"/>
      <c r="N347" s="257"/>
      <c r="O347" s="257"/>
      <c r="P347" s="257"/>
      <c r="Q347" s="257"/>
      <c r="R347" s="257"/>
      <c r="S347" s="257"/>
      <c r="T347" s="257"/>
    </row>
    <row r="348" spans="1:20" s="256" customFormat="1">
      <c r="A348" s="261"/>
      <c r="B348" s="166"/>
      <c r="C348" s="158"/>
      <c r="D348" s="164"/>
      <c r="E348" s="407"/>
      <c r="F348" s="749"/>
      <c r="H348" s="257"/>
      <c r="I348" s="257"/>
      <c r="J348" s="257"/>
      <c r="K348" s="257"/>
      <c r="L348" s="257"/>
      <c r="M348" s="257"/>
      <c r="N348" s="257"/>
      <c r="O348" s="257"/>
      <c r="P348" s="257"/>
      <c r="Q348" s="257"/>
      <c r="R348" s="257"/>
      <c r="S348" s="257"/>
      <c r="T348" s="257"/>
    </row>
    <row r="349" spans="1:20" s="256" customFormat="1">
      <c r="A349" s="261"/>
      <c r="B349" s="166"/>
      <c r="C349" s="158"/>
      <c r="D349" s="164"/>
      <c r="E349" s="407"/>
      <c r="F349" s="749"/>
      <c r="H349" s="257"/>
      <c r="I349" s="257"/>
      <c r="J349" s="257"/>
      <c r="K349" s="257"/>
      <c r="L349" s="257"/>
      <c r="M349" s="257"/>
      <c r="N349" s="257"/>
      <c r="O349" s="257"/>
      <c r="P349" s="257"/>
      <c r="Q349" s="257"/>
      <c r="R349" s="257"/>
      <c r="S349" s="257"/>
      <c r="T349" s="257"/>
    </row>
    <row r="350" spans="1:20" s="256" customFormat="1">
      <c r="A350" s="261"/>
      <c r="B350" s="166"/>
      <c r="C350" s="158"/>
      <c r="D350" s="164"/>
      <c r="E350" s="407"/>
      <c r="F350" s="749"/>
      <c r="H350" s="257"/>
      <c r="I350" s="257"/>
      <c r="J350" s="257"/>
      <c r="K350" s="257"/>
      <c r="L350" s="257"/>
      <c r="M350" s="257"/>
      <c r="N350" s="257"/>
      <c r="O350" s="257"/>
      <c r="P350" s="257"/>
      <c r="Q350" s="257"/>
      <c r="R350" s="257"/>
      <c r="S350" s="257"/>
      <c r="T350" s="257"/>
    </row>
    <row r="351" spans="1:20" s="256" customFormat="1">
      <c r="A351" s="261"/>
      <c r="B351" s="166"/>
      <c r="C351" s="158"/>
      <c r="D351" s="164"/>
      <c r="E351" s="407"/>
      <c r="F351" s="749"/>
      <c r="H351" s="257"/>
      <c r="I351" s="257"/>
      <c r="J351" s="257"/>
      <c r="K351" s="257"/>
      <c r="L351" s="257"/>
      <c r="M351" s="257"/>
      <c r="N351" s="257"/>
      <c r="O351" s="257"/>
      <c r="P351" s="257"/>
      <c r="Q351" s="257"/>
      <c r="R351" s="257"/>
      <c r="S351" s="257"/>
      <c r="T351" s="257"/>
    </row>
    <row r="352" spans="1:20" s="256" customFormat="1">
      <c r="A352" s="261"/>
      <c r="B352" s="166"/>
      <c r="C352" s="158"/>
      <c r="D352" s="164"/>
      <c r="E352" s="407"/>
      <c r="F352" s="749"/>
      <c r="H352" s="257"/>
      <c r="I352" s="257"/>
      <c r="J352" s="257"/>
      <c r="K352" s="257"/>
      <c r="L352" s="257"/>
      <c r="M352" s="257"/>
      <c r="N352" s="257"/>
      <c r="O352" s="257"/>
      <c r="P352" s="257"/>
      <c r="Q352" s="257"/>
      <c r="R352" s="257"/>
      <c r="S352" s="257"/>
      <c r="T352" s="257"/>
    </row>
    <row r="353" spans="1:20" s="256" customFormat="1">
      <c r="A353" s="261"/>
      <c r="B353" s="166"/>
      <c r="C353" s="158"/>
      <c r="D353" s="164"/>
      <c r="E353" s="407"/>
      <c r="F353" s="749"/>
      <c r="H353" s="257"/>
      <c r="I353" s="257"/>
      <c r="J353" s="257"/>
      <c r="K353" s="257"/>
      <c r="L353" s="257"/>
      <c r="M353" s="257"/>
      <c r="N353" s="257"/>
      <c r="O353" s="257"/>
      <c r="P353" s="257"/>
      <c r="Q353" s="257"/>
      <c r="R353" s="257"/>
      <c r="S353" s="257"/>
      <c r="T353" s="257"/>
    </row>
    <row r="354" spans="1:20" s="256" customFormat="1">
      <c r="A354" s="261"/>
      <c r="B354" s="166"/>
      <c r="C354" s="158"/>
      <c r="D354" s="164"/>
      <c r="E354" s="407"/>
      <c r="F354" s="749"/>
      <c r="H354" s="257"/>
      <c r="I354" s="257"/>
      <c r="J354" s="257"/>
      <c r="K354" s="257"/>
      <c r="L354" s="257"/>
      <c r="M354" s="257"/>
      <c r="N354" s="257"/>
      <c r="O354" s="257"/>
      <c r="P354" s="257"/>
      <c r="Q354" s="257"/>
      <c r="R354" s="257"/>
      <c r="S354" s="257"/>
      <c r="T354" s="257"/>
    </row>
    <row r="355" spans="1:20" s="256" customFormat="1">
      <c r="A355" s="261"/>
      <c r="B355" s="166"/>
      <c r="C355" s="158"/>
      <c r="D355" s="164"/>
      <c r="E355" s="407"/>
      <c r="F355" s="749"/>
      <c r="H355" s="257"/>
      <c r="I355" s="257"/>
      <c r="J355" s="257"/>
      <c r="K355" s="257"/>
      <c r="L355" s="257"/>
      <c r="M355" s="257"/>
      <c r="N355" s="257"/>
      <c r="O355" s="257"/>
      <c r="P355" s="257"/>
      <c r="Q355" s="257"/>
      <c r="R355" s="257"/>
      <c r="S355" s="257"/>
      <c r="T355" s="257"/>
    </row>
    <row r="356" spans="1:20" s="256" customFormat="1">
      <c r="A356" s="261"/>
      <c r="B356" s="166"/>
      <c r="C356" s="158"/>
      <c r="D356" s="164"/>
      <c r="E356" s="407"/>
      <c r="F356" s="749"/>
      <c r="H356" s="257"/>
      <c r="I356" s="257"/>
      <c r="J356" s="257"/>
      <c r="K356" s="257"/>
      <c r="L356" s="257"/>
      <c r="M356" s="257"/>
      <c r="N356" s="257"/>
      <c r="O356" s="257"/>
      <c r="P356" s="257"/>
      <c r="Q356" s="257"/>
      <c r="R356" s="257"/>
      <c r="S356" s="257"/>
      <c r="T356" s="257"/>
    </row>
    <row r="357" spans="1:20" s="256" customFormat="1">
      <c r="A357" s="261"/>
      <c r="B357" s="166"/>
      <c r="C357" s="158"/>
      <c r="D357" s="164"/>
      <c r="E357" s="407"/>
      <c r="F357" s="749"/>
      <c r="H357" s="257"/>
      <c r="I357" s="257"/>
      <c r="J357" s="257"/>
      <c r="K357" s="257"/>
      <c r="L357" s="257"/>
      <c r="M357" s="257"/>
      <c r="N357" s="257"/>
      <c r="O357" s="257"/>
      <c r="P357" s="257"/>
      <c r="Q357" s="257"/>
      <c r="R357" s="257"/>
      <c r="S357" s="257"/>
      <c r="T357" s="257"/>
    </row>
    <row r="358" spans="1:20" s="256" customFormat="1">
      <c r="A358" s="261"/>
      <c r="B358" s="166"/>
      <c r="C358" s="158"/>
      <c r="D358" s="164"/>
      <c r="E358" s="407"/>
      <c r="F358" s="749"/>
      <c r="H358" s="257"/>
      <c r="I358" s="257"/>
      <c r="J358" s="257"/>
      <c r="K358" s="257"/>
      <c r="L358" s="257"/>
      <c r="M358" s="257"/>
      <c r="N358" s="257"/>
      <c r="O358" s="257"/>
      <c r="P358" s="257"/>
      <c r="Q358" s="257"/>
      <c r="R358" s="257"/>
      <c r="S358" s="257"/>
      <c r="T358" s="257"/>
    </row>
    <row r="359" spans="1:20" s="256" customFormat="1">
      <c r="A359" s="261"/>
      <c r="B359" s="166"/>
      <c r="C359" s="158"/>
      <c r="D359" s="164"/>
      <c r="E359" s="407"/>
      <c r="F359" s="749"/>
      <c r="H359" s="257"/>
      <c r="I359" s="257"/>
      <c r="J359" s="257"/>
      <c r="K359" s="257"/>
      <c r="L359" s="257"/>
      <c r="M359" s="257"/>
      <c r="N359" s="257"/>
      <c r="O359" s="257"/>
      <c r="P359" s="257"/>
      <c r="Q359" s="257"/>
      <c r="R359" s="257"/>
      <c r="S359" s="257"/>
      <c r="T359" s="257"/>
    </row>
    <row r="360" spans="1:20" s="256" customFormat="1">
      <c r="A360" s="261"/>
      <c r="B360" s="166"/>
      <c r="C360" s="158"/>
      <c r="D360" s="164"/>
      <c r="E360" s="407"/>
      <c r="F360" s="749"/>
      <c r="H360" s="257"/>
      <c r="I360" s="257"/>
      <c r="J360" s="257"/>
      <c r="K360" s="257"/>
      <c r="L360" s="257"/>
      <c r="M360" s="257"/>
      <c r="N360" s="257"/>
      <c r="O360" s="257"/>
      <c r="P360" s="257"/>
      <c r="Q360" s="257"/>
      <c r="R360" s="257"/>
      <c r="S360" s="257"/>
      <c r="T360" s="257"/>
    </row>
    <row r="361" spans="1:20" s="256" customFormat="1">
      <c r="A361" s="261"/>
      <c r="B361" s="166"/>
      <c r="C361" s="158"/>
      <c r="D361" s="164"/>
      <c r="E361" s="407"/>
      <c r="F361" s="749"/>
      <c r="H361" s="257"/>
      <c r="I361" s="257"/>
      <c r="J361" s="257"/>
      <c r="K361" s="257"/>
      <c r="L361" s="257"/>
      <c r="M361" s="257"/>
      <c r="N361" s="257"/>
      <c r="O361" s="257"/>
      <c r="P361" s="257"/>
      <c r="Q361" s="257"/>
      <c r="R361" s="257"/>
      <c r="S361" s="257"/>
      <c r="T361" s="257"/>
    </row>
    <row r="362" spans="1:20" s="256" customFormat="1">
      <c r="A362" s="261"/>
      <c r="B362" s="166"/>
      <c r="C362" s="158"/>
      <c r="D362" s="164"/>
      <c r="E362" s="407"/>
      <c r="F362" s="749"/>
      <c r="H362" s="257"/>
      <c r="I362" s="257"/>
      <c r="J362" s="257"/>
      <c r="K362" s="257"/>
      <c r="L362" s="257"/>
      <c r="M362" s="257"/>
      <c r="N362" s="257"/>
      <c r="O362" s="257"/>
      <c r="P362" s="257"/>
      <c r="Q362" s="257"/>
      <c r="R362" s="257"/>
      <c r="S362" s="257"/>
      <c r="T362" s="257"/>
    </row>
    <row r="363" spans="1:20" s="256" customFormat="1">
      <c r="A363" s="261"/>
      <c r="B363" s="166"/>
      <c r="C363" s="158"/>
      <c r="D363" s="164"/>
      <c r="E363" s="407"/>
      <c r="F363" s="749"/>
      <c r="H363" s="257"/>
      <c r="I363" s="257"/>
      <c r="J363" s="257"/>
      <c r="K363" s="257"/>
      <c r="L363" s="257"/>
      <c r="M363" s="257"/>
      <c r="N363" s="257"/>
      <c r="O363" s="257"/>
      <c r="P363" s="257"/>
      <c r="Q363" s="257"/>
      <c r="R363" s="257"/>
      <c r="S363" s="257"/>
      <c r="T363" s="257"/>
    </row>
    <row r="364" spans="1:20" s="256" customFormat="1">
      <c r="A364" s="261"/>
      <c r="B364" s="166"/>
      <c r="C364" s="158"/>
      <c r="D364" s="164"/>
      <c r="E364" s="407"/>
      <c r="F364" s="749"/>
      <c r="H364" s="257"/>
      <c r="I364" s="257"/>
      <c r="J364" s="257"/>
      <c r="K364" s="257"/>
      <c r="L364" s="257"/>
      <c r="M364" s="257"/>
      <c r="N364" s="257"/>
      <c r="O364" s="257"/>
      <c r="P364" s="257"/>
      <c r="Q364" s="257"/>
      <c r="R364" s="257"/>
      <c r="S364" s="257"/>
      <c r="T364" s="257"/>
    </row>
    <row r="365" spans="1:20" s="256" customFormat="1">
      <c r="A365" s="261"/>
      <c r="B365" s="166"/>
      <c r="C365" s="158"/>
      <c r="D365" s="164"/>
      <c r="E365" s="407"/>
      <c r="F365" s="749"/>
      <c r="H365" s="257"/>
      <c r="I365" s="257"/>
      <c r="J365" s="257"/>
      <c r="K365" s="257"/>
      <c r="L365" s="257"/>
      <c r="M365" s="257"/>
      <c r="N365" s="257"/>
      <c r="O365" s="257"/>
      <c r="P365" s="257"/>
      <c r="Q365" s="257"/>
      <c r="R365" s="257"/>
      <c r="S365" s="257"/>
      <c r="T365" s="257"/>
    </row>
    <row r="366" spans="1:20" s="256" customFormat="1">
      <c r="A366" s="261"/>
      <c r="B366" s="166"/>
      <c r="C366" s="158"/>
      <c r="D366" s="164"/>
      <c r="E366" s="407"/>
      <c r="F366" s="749"/>
      <c r="H366" s="257"/>
      <c r="I366" s="257"/>
      <c r="J366" s="257"/>
      <c r="K366" s="257"/>
      <c r="L366" s="257"/>
      <c r="M366" s="257"/>
      <c r="N366" s="257"/>
      <c r="O366" s="257"/>
      <c r="P366" s="257"/>
      <c r="Q366" s="257"/>
      <c r="R366" s="257"/>
      <c r="S366" s="257"/>
      <c r="T366" s="257"/>
    </row>
    <row r="367" spans="1:20" s="256" customFormat="1">
      <c r="A367" s="261"/>
      <c r="B367" s="166"/>
      <c r="C367" s="158"/>
      <c r="D367" s="164"/>
      <c r="E367" s="407"/>
      <c r="F367" s="749"/>
      <c r="H367" s="257"/>
      <c r="I367" s="257"/>
      <c r="J367" s="257"/>
      <c r="K367" s="257"/>
      <c r="L367" s="257"/>
      <c r="M367" s="257"/>
      <c r="N367" s="257"/>
      <c r="O367" s="257"/>
      <c r="P367" s="257"/>
      <c r="Q367" s="257"/>
      <c r="R367" s="257"/>
      <c r="S367" s="257"/>
      <c r="T367" s="257"/>
    </row>
    <row r="368" spans="1:20" s="256" customFormat="1">
      <c r="A368" s="261"/>
      <c r="B368" s="166"/>
      <c r="C368" s="158"/>
      <c r="D368" s="164"/>
      <c r="E368" s="407"/>
      <c r="F368" s="749"/>
      <c r="H368" s="257"/>
      <c r="I368" s="257"/>
      <c r="J368" s="257"/>
      <c r="K368" s="257"/>
      <c r="L368" s="257"/>
      <c r="M368" s="257"/>
      <c r="N368" s="257"/>
      <c r="O368" s="257"/>
      <c r="P368" s="257"/>
      <c r="Q368" s="257"/>
      <c r="R368" s="257"/>
      <c r="S368" s="257"/>
      <c r="T368" s="257"/>
    </row>
    <row r="369" spans="1:20" s="256" customFormat="1">
      <c r="A369" s="261"/>
      <c r="B369" s="166"/>
      <c r="C369" s="158"/>
      <c r="D369" s="164"/>
      <c r="E369" s="407"/>
      <c r="F369" s="749"/>
      <c r="H369" s="257"/>
      <c r="I369" s="257"/>
      <c r="J369" s="257"/>
      <c r="K369" s="257"/>
      <c r="L369" s="257"/>
      <c r="M369" s="257"/>
      <c r="N369" s="257"/>
      <c r="O369" s="257"/>
      <c r="P369" s="257"/>
      <c r="Q369" s="257"/>
      <c r="R369" s="257"/>
      <c r="S369" s="257"/>
      <c r="T369" s="257"/>
    </row>
    <row r="370" spans="1:20" s="256" customFormat="1">
      <c r="A370" s="261"/>
      <c r="B370" s="166"/>
      <c r="C370" s="158"/>
      <c r="D370" s="164"/>
      <c r="E370" s="407"/>
      <c r="F370" s="749"/>
      <c r="H370" s="257"/>
      <c r="I370" s="257"/>
      <c r="J370" s="257"/>
      <c r="K370" s="257"/>
      <c r="L370" s="257"/>
      <c r="M370" s="257"/>
      <c r="N370" s="257"/>
      <c r="O370" s="257"/>
      <c r="P370" s="257"/>
      <c r="Q370" s="257"/>
      <c r="R370" s="257"/>
      <c r="S370" s="257"/>
      <c r="T370" s="257"/>
    </row>
    <row r="371" spans="1:20" s="256" customFormat="1">
      <c r="A371" s="261"/>
      <c r="B371" s="166"/>
      <c r="C371" s="158"/>
      <c r="D371" s="164"/>
      <c r="E371" s="407"/>
      <c r="F371" s="749"/>
      <c r="H371" s="257"/>
      <c r="I371" s="257"/>
      <c r="J371" s="257"/>
      <c r="K371" s="257"/>
      <c r="L371" s="257"/>
      <c r="M371" s="257"/>
      <c r="N371" s="257"/>
      <c r="O371" s="257"/>
      <c r="P371" s="257"/>
      <c r="Q371" s="257"/>
      <c r="R371" s="257"/>
      <c r="S371" s="257"/>
      <c r="T371" s="257"/>
    </row>
    <row r="372" spans="1:20" s="256" customFormat="1">
      <c r="A372" s="261"/>
      <c r="B372" s="166"/>
      <c r="C372" s="158"/>
      <c r="D372" s="164"/>
      <c r="E372" s="407"/>
      <c r="F372" s="749"/>
      <c r="H372" s="257"/>
      <c r="I372" s="257"/>
      <c r="J372" s="257"/>
      <c r="K372" s="257"/>
      <c r="L372" s="257"/>
      <c r="M372" s="257"/>
      <c r="N372" s="257"/>
      <c r="O372" s="257"/>
      <c r="P372" s="257"/>
      <c r="Q372" s="257"/>
      <c r="R372" s="257"/>
      <c r="S372" s="257"/>
      <c r="T372" s="257"/>
    </row>
    <row r="373" spans="1:20" s="256" customFormat="1">
      <c r="A373" s="261"/>
      <c r="B373" s="166"/>
      <c r="C373" s="158"/>
      <c r="D373" s="164"/>
      <c r="E373" s="407"/>
      <c r="F373" s="749"/>
      <c r="H373" s="257"/>
      <c r="I373" s="257"/>
      <c r="J373" s="257"/>
      <c r="K373" s="257"/>
      <c r="L373" s="257"/>
      <c r="M373" s="257"/>
      <c r="N373" s="257"/>
      <c r="O373" s="257"/>
      <c r="P373" s="257"/>
      <c r="Q373" s="257"/>
      <c r="R373" s="257"/>
      <c r="S373" s="257"/>
      <c r="T373" s="257"/>
    </row>
    <row r="374" spans="1:20" s="256" customFormat="1">
      <c r="A374" s="261"/>
      <c r="B374" s="166"/>
      <c r="C374" s="158"/>
      <c r="D374" s="164"/>
      <c r="E374" s="407"/>
      <c r="F374" s="749"/>
      <c r="H374" s="257"/>
      <c r="I374" s="257"/>
      <c r="J374" s="257"/>
      <c r="K374" s="257"/>
      <c r="L374" s="257"/>
      <c r="M374" s="257"/>
      <c r="N374" s="257"/>
      <c r="O374" s="257"/>
      <c r="P374" s="257"/>
      <c r="Q374" s="257"/>
      <c r="R374" s="257"/>
      <c r="S374" s="257"/>
      <c r="T374" s="257"/>
    </row>
    <row r="375" spans="1:20" s="256" customFormat="1">
      <c r="A375" s="261"/>
      <c r="B375" s="166"/>
      <c r="C375" s="158"/>
      <c r="D375" s="164"/>
      <c r="E375" s="407"/>
      <c r="F375" s="749"/>
      <c r="H375" s="257"/>
      <c r="I375" s="257"/>
      <c r="J375" s="257"/>
      <c r="K375" s="257"/>
      <c r="L375" s="257"/>
      <c r="M375" s="257"/>
      <c r="N375" s="257"/>
      <c r="O375" s="257"/>
      <c r="P375" s="257"/>
      <c r="Q375" s="257"/>
      <c r="R375" s="257"/>
      <c r="S375" s="257"/>
      <c r="T375" s="257"/>
    </row>
    <row r="376" spans="1:20" s="256" customFormat="1">
      <c r="A376" s="261"/>
      <c r="B376" s="166"/>
      <c r="C376" s="158"/>
      <c r="D376" s="164"/>
      <c r="E376" s="407"/>
      <c r="F376" s="749"/>
      <c r="H376" s="257"/>
      <c r="I376" s="257"/>
      <c r="J376" s="257"/>
      <c r="K376" s="257"/>
      <c r="L376" s="257"/>
      <c r="M376" s="257"/>
      <c r="N376" s="257"/>
      <c r="O376" s="257"/>
      <c r="P376" s="257"/>
      <c r="Q376" s="257"/>
      <c r="R376" s="257"/>
      <c r="S376" s="257"/>
      <c r="T376" s="257"/>
    </row>
    <row r="377" spans="1:20" s="256" customFormat="1">
      <c r="A377" s="261"/>
      <c r="B377" s="166"/>
      <c r="C377" s="158"/>
      <c r="D377" s="164"/>
      <c r="E377" s="407"/>
      <c r="F377" s="749"/>
      <c r="H377" s="257"/>
      <c r="I377" s="257"/>
      <c r="J377" s="257"/>
      <c r="K377" s="257"/>
      <c r="L377" s="257"/>
      <c r="M377" s="257"/>
      <c r="N377" s="257"/>
      <c r="O377" s="257"/>
      <c r="P377" s="257"/>
      <c r="Q377" s="257"/>
      <c r="R377" s="257"/>
      <c r="S377" s="257"/>
      <c r="T377" s="257"/>
    </row>
    <row r="378" spans="1:20" s="256" customFormat="1">
      <c r="A378" s="261"/>
      <c r="B378" s="166"/>
      <c r="C378" s="158"/>
      <c r="D378" s="164"/>
      <c r="E378" s="407"/>
      <c r="F378" s="749"/>
      <c r="H378" s="257"/>
      <c r="I378" s="257"/>
      <c r="J378" s="257"/>
      <c r="K378" s="257"/>
      <c r="L378" s="257"/>
      <c r="M378" s="257"/>
      <c r="N378" s="257"/>
      <c r="O378" s="257"/>
      <c r="P378" s="257"/>
      <c r="Q378" s="257"/>
      <c r="R378" s="257"/>
      <c r="S378" s="257"/>
      <c r="T378" s="257"/>
    </row>
    <row r="379" spans="1:20" s="256" customFormat="1">
      <c r="A379" s="261"/>
      <c r="B379" s="166"/>
      <c r="C379" s="158"/>
      <c r="D379" s="164"/>
      <c r="E379" s="407"/>
      <c r="F379" s="749"/>
      <c r="H379" s="257"/>
      <c r="I379" s="257"/>
      <c r="J379" s="257"/>
      <c r="K379" s="257"/>
      <c r="L379" s="257"/>
      <c r="M379" s="257"/>
      <c r="N379" s="257"/>
      <c r="O379" s="257"/>
      <c r="P379" s="257"/>
      <c r="Q379" s="257"/>
      <c r="R379" s="257"/>
      <c r="S379" s="257"/>
      <c r="T379" s="257"/>
    </row>
    <row r="380" spans="1:20" s="256" customFormat="1">
      <c r="A380" s="261"/>
      <c r="B380" s="166"/>
      <c r="C380" s="158"/>
      <c r="D380" s="164"/>
      <c r="E380" s="407"/>
      <c r="F380" s="749"/>
      <c r="H380" s="257"/>
      <c r="I380" s="257"/>
      <c r="J380" s="257"/>
      <c r="K380" s="257"/>
      <c r="L380" s="257"/>
      <c r="M380" s="257"/>
      <c r="N380" s="257"/>
      <c r="O380" s="257"/>
      <c r="P380" s="257"/>
      <c r="Q380" s="257"/>
      <c r="R380" s="257"/>
      <c r="S380" s="257"/>
      <c r="T380" s="257"/>
    </row>
    <row r="381" spans="1:20" s="256" customFormat="1">
      <c r="A381" s="261"/>
      <c r="B381" s="166"/>
      <c r="C381" s="158"/>
      <c r="D381" s="164"/>
      <c r="E381" s="407"/>
      <c r="F381" s="749"/>
      <c r="H381" s="257"/>
      <c r="I381" s="257"/>
      <c r="J381" s="257"/>
      <c r="K381" s="257"/>
      <c r="L381" s="257"/>
      <c r="M381" s="257"/>
      <c r="N381" s="257"/>
      <c r="O381" s="257"/>
      <c r="P381" s="257"/>
      <c r="Q381" s="257"/>
      <c r="R381" s="257"/>
      <c r="S381" s="257"/>
      <c r="T381" s="257"/>
    </row>
    <row r="382" spans="1:20" s="256" customFormat="1">
      <c r="A382" s="261"/>
      <c r="B382" s="166"/>
      <c r="C382" s="158"/>
      <c r="D382" s="164"/>
      <c r="E382" s="407"/>
      <c r="F382" s="749"/>
      <c r="H382" s="257"/>
      <c r="I382" s="257"/>
      <c r="J382" s="257"/>
      <c r="K382" s="257"/>
      <c r="L382" s="257"/>
      <c r="M382" s="257"/>
      <c r="N382" s="257"/>
      <c r="O382" s="257"/>
      <c r="P382" s="257"/>
      <c r="Q382" s="257"/>
      <c r="R382" s="257"/>
      <c r="S382" s="257"/>
      <c r="T382" s="257"/>
    </row>
    <row r="383" spans="1:20" s="256" customFormat="1">
      <c r="A383" s="261"/>
      <c r="B383" s="166"/>
      <c r="C383" s="158"/>
      <c r="D383" s="164"/>
      <c r="E383" s="407"/>
      <c r="F383" s="749"/>
      <c r="H383" s="257"/>
      <c r="I383" s="257"/>
      <c r="J383" s="257"/>
      <c r="K383" s="257"/>
      <c r="L383" s="257"/>
      <c r="M383" s="257"/>
      <c r="N383" s="257"/>
      <c r="O383" s="257"/>
      <c r="P383" s="257"/>
      <c r="Q383" s="257"/>
      <c r="R383" s="257"/>
      <c r="S383" s="257"/>
      <c r="T383" s="257"/>
    </row>
    <row r="384" spans="1:20" s="256" customFormat="1">
      <c r="A384" s="261"/>
      <c r="B384" s="166"/>
      <c r="C384" s="158"/>
      <c r="D384" s="164"/>
      <c r="E384" s="407"/>
      <c r="F384" s="749"/>
      <c r="H384" s="257"/>
      <c r="I384" s="257"/>
      <c r="J384" s="257"/>
      <c r="K384" s="257"/>
      <c r="L384" s="257"/>
      <c r="M384" s="257"/>
      <c r="N384" s="257"/>
      <c r="O384" s="257"/>
      <c r="P384" s="257"/>
      <c r="Q384" s="257"/>
      <c r="R384" s="257"/>
      <c r="S384" s="257"/>
      <c r="T384" s="257"/>
    </row>
    <row r="385" spans="1:20" s="256" customFormat="1">
      <c r="A385" s="261"/>
      <c r="B385" s="166"/>
      <c r="C385" s="158"/>
      <c r="D385" s="164"/>
      <c r="E385" s="407"/>
      <c r="F385" s="749"/>
      <c r="H385" s="257"/>
      <c r="I385" s="257"/>
      <c r="J385" s="257"/>
      <c r="K385" s="257"/>
      <c r="L385" s="257"/>
      <c r="M385" s="257"/>
      <c r="N385" s="257"/>
      <c r="O385" s="257"/>
      <c r="P385" s="257"/>
      <c r="Q385" s="257"/>
      <c r="R385" s="257"/>
      <c r="S385" s="257"/>
      <c r="T385" s="257"/>
    </row>
    <row r="386" spans="1:20" s="256" customFormat="1">
      <c r="A386" s="261"/>
      <c r="B386" s="166"/>
      <c r="C386" s="158"/>
      <c r="D386" s="164"/>
      <c r="E386" s="407"/>
      <c r="F386" s="749"/>
      <c r="H386" s="257"/>
      <c r="I386" s="257"/>
      <c r="J386" s="257"/>
      <c r="K386" s="257"/>
      <c r="L386" s="257"/>
      <c r="M386" s="257"/>
      <c r="N386" s="257"/>
      <c r="O386" s="257"/>
      <c r="P386" s="257"/>
      <c r="Q386" s="257"/>
      <c r="R386" s="257"/>
      <c r="S386" s="257"/>
      <c r="T386" s="257"/>
    </row>
    <row r="387" spans="1:20" s="256" customFormat="1">
      <c r="A387" s="261"/>
      <c r="B387" s="166"/>
      <c r="C387" s="158"/>
      <c r="D387" s="164"/>
      <c r="E387" s="407"/>
      <c r="F387" s="749"/>
      <c r="H387" s="257"/>
      <c r="I387" s="257"/>
      <c r="J387" s="257"/>
      <c r="K387" s="257"/>
      <c r="L387" s="257"/>
      <c r="M387" s="257"/>
      <c r="N387" s="257"/>
      <c r="O387" s="257"/>
      <c r="P387" s="257"/>
      <c r="Q387" s="257"/>
      <c r="R387" s="257"/>
      <c r="S387" s="257"/>
      <c r="T387" s="257"/>
    </row>
    <row r="388" spans="1:20" s="256" customFormat="1">
      <c r="A388" s="261"/>
      <c r="B388" s="166"/>
      <c r="C388" s="158"/>
      <c r="D388" s="164"/>
      <c r="E388" s="407"/>
      <c r="F388" s="749"/>
      <c r="H388" s="257"/>
      <c r="I388" s="257"/>
      <c r="J388" s="257"/>
      <c r="K388" s="257"/>
      <c r="L388" s="257"/>
      <c r="M388" s="257"/>
      <c r="N388" s="257"/>
      <c r="O388" s="257"/>
      <c r="P388" s="257"/>
      <c r="Q388" s="257"/>
      <c r="R388" s="257"/>
      <c r="S388" s="257"/>
      <c r="T388" s="257"/>
    </row>
    <row r="389" spans="1:20" s="256" customFormat="1">
      <c r="A389" s="261"/>
      <c r="B389" s="166"/>
      <c r="C389" s="158"/>
      <c r="D389" s="164"/>
      <c r="E389" s="407"/>
      <c r="F389" s="749"/>
      <c r="H389" s="257"/>
      <c r="I389" s="257"/>
      <c r="J389" s="257"/>
      <c r="K389" s="257"/>
      <c r="L389" s="257"/>
      <c r="M389" s="257"/>
      <c r="N389" s="257"/>
      <c r="O389" s="257"/>
      <c r="P389" s="257"/>
      <c r="Q389" s="257"/>
      <c r="R389" s="257"/>
      <c r="S389" s="257"/>
      <c r="T389" s="257"/>
    </row>
    <row r="390" spans="1:20" s="256" customFormat="1">
      <c r="A390" s="261"/>
      <c r="B390" s="166"/>
      <c r="C390" s="158"/>
      <c r="D390" s="164"/>
      <c r="E390" s="407"/>
      <c r="F390" s="749"/>
      <c r="H390" s="257"/>
      <c r="I390" s="257"/>
      <c r="J390" s="257"/>
      <c r="K390" s="257"/>
      <c r="L390" s="257"/>
      <c r="M390" s="257"/>
      <c r="N390" s="257"/>
      <c r="O390" s="257"/>
      <c r="P390" s="257"/>
      <c r="Q390" s="257"/>
      <c r="R390" s="257"/>
      <c r="S390" s="257"/>
      <c r="T390" s="257"/>
    </row>
    <row r="391" spans="1:20" s="256" customFormat="1">
      <c r="A391" s="261"/>
      <c r="B391" s="166"/>
      <c r="C391" s="158"/>
      <c r="D391" s="164"/>
      <c r="E391" s="407"/>
      <c r="F391" s="749"/>
      <c r="H391" s="257"/>
      <c r="I391" s="257"/>
      <c r="J391" s="257"/>
      <c r="K391" s="257"/>
      <c r="L391" s="257"/>
      <c r="M391" s="257"/>
      <c r="N391" s="257"/>
      <c r="O391" s="257"/>
      <c r="P391" s="257"/>
      <c r="Q391" s="257"/>
      <c r="R391" s="257"/>
      <c r="S391" s="257"/>
      <c r="T391" s="257"/>
    </row>
    <row r="392" spans="1:20" s="256" customFormat="1">
      <c r="A392" s="261"/>
      <c r="B392" s="166"/>
      <c r="C392" s="158"/>
      <c r="D392" s="164"/>
      <c r="E392" s="407"/>
      <c r="F392" s="749"/>
      <c r="H392" s="257"/>
      <c r="I392" s="257"/>
      <c r="J392" s="257"/>
      <c r="K392" s="257"/>
      <c r="L392" s="257"/>
      <c r="M392" s="257"/>
      <c r="N392" s="257"/>
      <c r="O392" s="257"/>
      <c r="P392" s="257"/>
      <c r="Q392" s="257"/>
      <c r="R392" s="257"/>
      <c r="S392" s="257"/>
      <c r="T392" s="257"/>
    </row>
    <row r="393" spans="1:20" s="256" customFormat="1">
      <c r="A393" s="261"/>
      <c r="B393" s="166"/>
      <c r="C393" s="158"/>
      <c r="D393" s="164"/>
      <c r="E393" s="407"/>
      <c r="F393" s="749"/>
      <c r="H393" s="257"/>
      <c r="I393" s="257"/>
      <c r="J393" s="257"/>
      <c r="K393" s="257"/>
      <c r="L393" s="257"/>
      <c r="M393" s="257"/>
      <c r="N393" s="257"/>
      <c r="O393" s="257"/>
      <c r="P393" s="257"/>
      <c r="Q393" s="257"/>
      <c r="R393" s="257"/>
      <c r="S393" s="257"/>
      <c r="T393" s="257"/>
    </row>
    <row r="394" spans="1:20" s="256" customFormat="1">
      <c r="A394" s="261"/>
      <c r="B394" s="166"/>
      <c r="C394" s="158"/>
      <c r="D394" s="164"/>
      <c r="E394" s="407"/>
      <c r="F394" s="749"/>
      <c r="H394" s="257"/>
      <c r="I394" s="257"/>
      <c r="J394" s="257"/>
      <c r="K394" s="257"/>
      <c r="L394" s="257"/>
      <c r="M394" s="257"/>
      <c r="N394" s="257"/>
      <c r="O394" s="257"/>
      <c r="P394" s="257"/>
      <c r="Q394" s="257"/>
      <c r="R394" s="257"/>
      <c r="S394" s="257"/>
      <c r="T394" s="257"/>
    </row>
    <row r="395" spans="1:20" s="256" customFormat="1">
      <c r="A395" s="261"/>
      <c r="B395" s="166"/>
      <c r="C395" s="158"/>
      <c r="D395" s="164"/>
      <c r="E395" s="407"/>
      <c r="F395" s="749"/>
      <c r="H395" s="257"/>
      <c r="I395" s="257"/>
      <c r="J395" s="257"/>
      <c r="K395" s="257"/>
      <c r="L395" s="257"/>
      <c r="M395" s="257"/>
      <c r="N395" s="257"/>
      <c r="O395" s="257"/>
      <c r="P395" s="257"/>
      <c r="Q395" s="257"/>
      <c r="R395" s="257"/>
      <c r="S395" s="257"/>
      <c r="T395" s="257"/>
    </row>
    <row r="396" spans="1:20" s="256" customFormat="1">
      <c r="A396" s="261"/>
      <c r="B396" s="166"/>
      <c r="C396" s="158"/>
      <c r="D396" s="164"/>
      <c r="E396" s="407"/>
      <c r="F396" s="749"/>
      <c r="H396" s="257"/>
      <c r="I396" s="257"/>
      <c r="J396" s="257"/>
      <c r="K396" s="257"/>
      <c r="L396" s="257"/>
      <c r="M396" s="257"/>
      <c r="N396" s="257"/>
      <c r="O396" s="257"/>
      <c r="P396" s="257"/>
      <c r="Q396" s="257"/>
      <c r="R396" s="257"/>
      <c r="S396" s="257"/>
      <c r="T396" s="257"/>
    </row>
    <row r="397" spans="1:20" s="256" customFormat="1">
      <c r="A397" s="261"/>
      <c r="B397" s="166"/>
      <c r="C397" s="158"/>
      <c r="D397" s="164"/>
      <c r="E397" s="407"/>
      <c r="F397" s="749"/>
      <c r="H397" s="257"/>
      <c r="I397" s="257"/>
      <c r="J397" s="257"/>
      <c r="K397" s="257"/>
      <c r="L397" s="257"/>
      <c r="M397" s="257"/>
      <c r="N397" s="257"/>
      <c r="O397" s="257"/>
      <c r="P397" s="257"/>
      <c r="Q397" s="257"/>
      <c r="R397" s="257"/>
      <c r="S397" s="257"/>
      <c r="T397" s="257"/>
    </row>
    <row r="398" spans="1:20" s="256" customFormat="1">
      <c r="A398" s="261"/>
      <c r="B398" s="166"/>
      <c r="C398" s="158"/>
      <c r="D398" s="164"/>
      <c r="E398" s="407"/>
      <c r="F398" s="749"/>
      <c r="H398" s="257"/>
      <c r="I398" s="257"/>
      <c r="J398" s="257"/>
      <c r="K398" s="257"/>
      <c r="L398" s="257"/>
      <c r="M398" s="257"/>
      <c r="N398" s="257"/>
      <c r="O398" s="257"/>
      <c r="P398" s="257"/>
      <c r="Q398" s="257"/>
      <c r="R398" s="257"/>
      <c r="S398" s="257"/>
      <c r="T398" s="257"/>
    </row>
    <row r="399" spans="1:20" s="256" customFormat="1">
      <c r="A399" s="261"/>
      <c r="B399" s="166"/>
      <c r="C399" s="158"/>
      <c r="D399" s="164"/>
      <c r="E399" s="407"/>
      <c r="F399" s="749"/>
      <c r="H399" s="257"/>
      <c r="I399" s="257"/>
      <c r="J399" s="257"/>
      <c r="K399" s="257"/>
      <c r="L399" s="257"/>
      <c r="M399" s="257"/>
      <c r="N399" s="257"/>
      <c r="O399" s="257"/>
      <c r="P399" s="257"/>
      <c r="Q399" s="257"/>
      <c r="R399" s="257"/>
      <c r="S399" s="257"/>
      <c r="T399" s="257"/>
    </row>
    <row r="400" spans="1:20" s="256" customFormat="1">
      <c r="A400" s="261"/>
      <c r="B400" s="166"/>
      <c r="C400" s="158"/>
      <c r="D400" s="164"/>
      <c r="E400" s="407"/>
      <c r="F400" s="749"/>
      <c r="H400" s="257"/>
      <c r="I400" s="257"/>
      <c r="J400" s="257"/>
      <c r="K400" s="257"/>
      <c r="L400" s="257"/>
      <c r="M400" s="257"/>
      <c r="N400" s="257"/>
      <c r="O400" s="257"/>
      <c r="P400" s="257"/>
      <c r="Q400" s="257"/>
      <c r="R400" s="257"/>
      <c r="S400" s="257"/>
      <c r="T400" s="257"/>
    </row>
    <row r="401" spans="1:20" s="256" customFormat="1">
      <c r="A401" s="261"/>
      <c r="B401" s="166"/>
      <c r="C401" s="158"/>
      <c r="D401" s="164"/>
      <c r="E401" s="407"/>
      <c r="F401" s="749"/>
      <c r="H401" s="257"/>
      <c r="I401" s="257"/>
      <c r="J401" s="257"/>
      <c r="K401" s="257"/>
      <c r="L401" s="257"/>
      <c r="M401" s="257"/>
      <c r="N401" s="257"/>
      <c r="O401" s="257"/>
      <c r="P401" s="257"/>
      <c r="Q401" s="257"/>
      <c r="R401" s="257"/>
      <c r="S401" s="257"/>
      <c r="T401" s="257"/>
    </row>
    <row r="402" spans="1:20" s="256" customFormat="1">
      <c r="A402" s="261"/>
      <c r="B402" s="166"/>
      <c r="C402" s="158"/>
      <c r="D402" s="164"/>
      <c r="E402" s="407"/>
      <c r="F402" s="749"/>
      <c r="H402" s="257"/>
      <c r="I402" s="257"/>
      <c r="J402" s="257"/>
      <c r="K402" s="257"/>
      <c r="L402" s="257"/>
      <c r="M402" s="257"/>
      <c r="N402" s="257"/>
      <c r="O402" s="257"/>
      <c r="P402" s="257"/>
      <c r="Q402" s="257"/>
      <c r="R402" s="257"/>
      <c r="S402" s="257"/>
      <c r="T402" s="257"/>
    </row>
    <row r="403" spans="1:20" s="256" customFormat="1">
      <c r="A403" s="261"/>
      <c r="B403" s="166"/>
      <c r="C403" s="158"/>
      <c r="D403" s="164"/>
      <c r="E403" s="407"/>
      <c r="F403" s="749"/>
      <c r="H403" s="257"/>
      <c r="I403" s="257"/>
      <c r="J403" s="257"/>
      <c r="K403" s="257"/>
      <c r="L403" s="257"/>
      <c r="M403" s="257"/>
      <c r="N403" s="257"/>
      <c r="O403" s="257"/>
      <c r="P403" s="257"/>
      <c r="Q403" s="257"/>
      <c r="R403" s="257"/>
      <c r="S403" s="257"/>
      <c r="T403" s="257"/>
    </row>
    <row r="404" spans="1:20" s="256" customFormat="1">
      <c r="A404" s="261"/>
      <c r="B404" s="166"/>
      <c r="C404" s="158"/>
      <c r="D404" s="164"/>
      <c r="E404" s="407"/>
      <c r="F404" s="749"/>
      <c r="H404" s="257"/>
      <c r="I404" s="257"/>
      <c r="J404" s="257"/>
      <c r="K404" s="257"/>
      <c r="L404" s="257"/>
      <c r="M404" s="257"/>
      <c r="N404" s="257"/>
      <c r="O404" s="257"/>
      <c r="P404" s="257"/>
      <c r="Q404" s="257"/>
      <c r="R404" s="257"/>
      <c r="S404" s="257"/>
      <c r="T404" s="257"/>
    </row>
    <row r="405" spans="1:20" s="256" customFormat="1">
      <c r="A405" s="261"/>
      <c r="B405" s="166"/>
      <c r="C405" s="158"/>
      <c r="D405" s="164"/>
      <c r="E405" s="407"/>
      <c r="F405" s="749"/>
      <c r="H405" s="257"/>
      <c r="I405" s="257"/>
      <c r="J405" s="257"/>
      <c r="K405" s="257"/>
      <c r="L405" s="257"/>
      <c r="M405" s="257"/>
      <c r="N405" s="257"/>
      <c r="O405" s="257"/>
      <c r="P405" s="257"/>
      <c r="Q405" s="257"/>
      <c r="R405" s="257"/>
      <c r="S405" s="257"/>
      <c r="T405" s="257"/>
    </row>
    <row r="406" spans="1:20" s="256" customFormat="1">
      <c r="A406" s="261"/>
      <c r="B406" s="166"/>
      <c r="C406" s="158"/>
      <c r="D406" s="164"/>
      <c r="E406" s="407"/>
      <c r="F406" s="749"/>
      <c r="H406" s="257"/>
      <c r="I406" s="257"/>
      <c r="J406" s="257"/>
      <c r="K406" s="257"/>
      <c r="L406" s="257"/>
      <c r="M406" s="257"/>
      <c r="N406" s="257"/>
      <c r="O406" s="257"/>
      <c r="P406" s="257"/>
      <c r="Q406" s="257"/>
      <c r="R406" s="257"/>
      <c r="S406" s="257"/>
      <c r="T406" s="257"/>
    </row>
    <row r="407" spans="1:20" s="256" customFormat="1">
      <c r="A407" s="261"/>
      <c r="B407" s="166"/>
      <c r="C407" s="158"/>
      <c r="D407" s="164"/>
      <c r="E407" s="407"/>
      <c r="F407" s="749"/>
      <c r="H407" s="257"/>
      <c r="I407" s="257"/>
      <c r="J407" s="257"/>
      <c r="K407" s="257"/>
      <c r="L407" s="257"/>
      <c r="M407" s="257"/>
      <c r="N407" s="257"/>
      <c r="O407" s="257"/>
      <c r="P407" s="257"/>
      <c r="Q407" s="257"/>
      <c r="R407" s="257"/>
      <c r="S407" s="257"/>
      <c r="T407" s="257"/>
    </row>
    <row r="408" spans="1:20" s="256" customFormat="1">
      <c r="A408" s="261"/>
      <c r="B408" s="166"/>
      <c r="C408" s="158"/>
      <c r="D408" s="164"/>
      <c r="E408" s="407"/>
      <c r="F408" s="749"/>
      <c r="H408" s="257"/>
      <c r="I408" s="257"/>
      <c r="J408" s="257"/>
      <c r="K408" s="257"/>
      <c r="L408" s="257"/>
      <c r="M408" s="257"/>
      <c r="N408" s="257"/>
      <c r="O408" s="257"/>
      <c r="P408" s="257"/>
      <c r="Q408" s="257"/>
      <c r="R408" s="257"/>
      <c r="S408" s="257"/>
      <c r="T408" s="257"/>
    </row>
    <row r="409" spans="1:20" s="256" customFormat="1">
      <c r="A409" s="261"/>
      <c r="B409" s="166"/>
      <c r="C409" s="158"/>
      <c r="D409" s="164"/>
      <c r="E409" s="407"/>
      <c r="F409" s="749"/>
      <c r="H409" s="257"/>
      <c r="I409" s="257"/>
      <c r="J409" s="257"/>
      <c r="K409" s="257"/>
      <c r="L409" s="257"/>
      <c r="M409" s="257"/>
      <c r="N409" s="257"/>
      <c r="O409" s="257"/>
      <c r="P409" s="257"/>
      <c r="Q409" s="257"/>
      <c r="R409" s="257"/>
      <c r="S409" s="257"/>
      <c r="T409" s="257"/>
    </row>
    <row r="410" spans="1:20" s="256" customFormat="1">
      <c r="A410" s="261"/>
      <c r="B410" s="166"/>
      <c r="C410" s="158"/>
      <c r="D410" s="164"/>
      <c r="E410" s="407"/>
      <c r="F410" s="749"/>
      <c r="H410" s="257"/>
      <c r="I410" s="257"/>
      <c r="J410" s="257"/>
      <c r="K410" s="257"/>
      <c r="L410" s="257"/>
      <c r="M410" s="257"/>
      <c r="N410" s="257"/>
      <c r="O410" s="257"/>
      <c r="P410" s="257"/>
      <c r="Q410" s="257"/>
      <c r="R410" s="257"/>
      <c r="S410" s="257"/>
      <c r="T410" s="257"/>
    </row>
    <row r="411" spans="1:20" s="256" customFormat="1">
      <c r="A411" s="261"/>
      <c r="B411" s="166"/>
      <c r="C411" s="158"/>
      <c r="D411" s="164"/>
      <c r="E411" s="407"/>
      <c r="F411" s="749"/>
      <c r="H411" s="257"/>
      <c r="I411" s="257"/>
      <c r="J411" s="257"/>
      <c r="K411" s="257"/>
      <c r="L411" s="257"/>
      <c r="M411" s="257"/>
      <c r="N411" s="257"/>
      <c r="O411" s="257"/>
      <c r="P411" s="257"/>
      <c r="Q411" s="257"/>
      <c r="R411" s="257"/>
      <c r="S411" s="257"/>
      <c r="T411" s="257"/>
    </row>
    <row r="412" spans="1:20" s="256" customFormat="1">
      <c r="A412" s="261"/>
      <c r="B412" s="166"/>
      <c r="C412" s="158"/>
      <c r="D412" s="164"/>
      <c r="E412" s="407"/>
      <c r="F412" s="749"/>
      <c r="H412" s="257"/>
      <c r="I412" s="257"/>
      <c r="J412" s="257"/>
      <c r="K412" s="257"/>
      <c r="L412" s="257"/>
      <c r="M412" s="257"/>
      <c r="N412" s="257"/>
      <c r="O412" s="257"/>
      <c r="P412" s="257"/>
      <c r="Q412" s="257"/>
      <c r="R412" s="257"/>
      <c r="S412" s="257"/>
      <c r="T412" s="257"/>
    </row>
    <row r="413" spans="1:20" s="256" customFormat="1">
      <c r="A413" s="261"/>
      <c r="B413" s="166"/>
      <c r="C413" s="158"/>
      <c r="D413" s="164"/>
      <c r="E413" s="407"/>
      <c r="F413" s="749"/>
      <c r="H413" s="257"/>
      <c r="I413" s="257"/>
      <c r="J413" s="257"/>
      <c r="K413" s="257"/>
      <c r="L413" s="257"/>
      <c r="M413" s="257"/>
      <c r="N413" s="257"/>
      <c r="O413" s="257"/>
      <c r="P413" s="257"/>
      <c r="Q413" s="257"/>
      <c r="R413" s="257"/>
      <c r="S413" s="257"/>
      <c r="T413" s="257"/>
    </row>
    <row r="414" spans="1:20" s="256" customFormat="1">
      <c r="A414" s="261"/>
      <c r="B414" s="166"/>
      <c r="C414" s="158"/>
      <c r="D414" s="164"/>
      <c r="E414" s="407"/>
      <c r="F414" s="749"/>
      <c r="H414" s="257"/>
      <c r="I414" s="257"/>
      <c r="J414" s="257"/>
      <c r="K414" s="257"/>
      <c r="L414" s="257"/>
      <c r="M414" s="257"/>
      <c r="N414" s="257"/>
      <c r="O414" s="257"/>
      <c r="P414" s="257"/>
      <c r="Q414" s="257"/>
      <c r="R414" s="257"/>
      <c r="S414" s="257"/>
      <c r="T414" s="257"/>
    </row>
    <row r="415" spans="1:20" s="256" customFormat="1">
      <c r="A415" s="261"/>
      <c r="B415" s="166"/>
      <c r="C415" s="158"/>
      <c r="D415" s="164"/>
      <c r="E415" s="407"/>
      <c r="F415" s="749"/>
      <c r="H415" s="257"/>
      <c r="I415" s="257"/>
      <c r="J415" s="257"/>
      <c r="K415" s="257"/>
      <c r="L415" s="257"/>
      <c r="M415" s="257"/>
      <c r="N415" s="257"/>
      <c r="O415" s="257"/>
      <c r="P415" s="257"/>
      <c r="Q415" s="257"/>
      <c r="R415" s="257"/>
      <c r="S415" s="257"/>
      <c r="T415" s="257"/>
    </row>
    <row r="416" spans="1:20" s="256" customFormat="1">
      <c r="A416" s="261"/>
      <c r="B416" s="166"/>
      <c r="C416" s="158"/>
      <c r="D416" s="164"/>
      <c r="E416" s="407"/>
      <c r="F416" s="749"/>
      <c r="H416" s="257"/>
      <c r="I416" s="257"/>
      <c r="J416" s="257"/>
      <c r="K416" s="257"/>
      <c r="L416" s="257"/>
      <c r="M416" s="257"/>
      <c r="N416" s="257"/>
      <c r="O416" s="257"/>
      <c r="P416" s="257"/>
      <c r="Q416" s="257"/>
      <c r="R416" s="257"/>
      <c r="S416" s="257"/>
      <c r="T416" s="257"/>
    </row>
    <row r="417" spans="1:20" s="256" customFormat="1">
      <c r="A417" s="261"/>
      <c r="B417" s="166"/>
      <c r="C417" s="158"/>
      <c r="D417" s="164"/>
      <c r="E417" s="407"/>
      <c r="F417" s="749"/>
      <c r="H417" s="257"/>
      <c r="I417" s="257"/>
      <c r="J417" s="257"/>
      <c r="K417" s="257"/>
      <c r="L417" s="257"/>
      <c r="M417" s="257"/>
      <c r="N417" s="257"/>
      <c r="O417" s="257"/>
      <c r="P417" s="257"/>
      <c r="Q417" s="257"/>
      <c r="R417" s="257"/>
      <c r="S417" s="257"/>
      <c r="T417" s="257"/>
    </row>
    <row r="418" spans="1:20" s="256" customFormat="1">
      <c r="A418" s="261"/>
      <c r="B418" s="166"/>
      <c r="C418" s="158"/>
      <c r="D418" s="164"/>
      <c r="E418" s="407"/>
      <c r="F418" s="749"/>
      <c r="H418" s="257"/>
      <c r="I418" s="257"/>
      <c r="J418" s="257"/>
      <c r="K418" s="257"/>
      <c r="L418" s="257"/>
      <c r="M418" s="257"/>
      <c r="N418" s="257"/>
      <c r="O418" s="257"/>
      <c r="P418" s="257"/>
      <c r="Q418" s="257"/>
      <c r="R418" s="257"/>
      <c r="S418" s="257"/>
      <c r="T418" s="257"/>
    </row>
    <row r="419" spans="1:20" s="256" customFormat="1">
      <c r="A419" s="261"/>
      <c r="B419" s="166"/>
      <c r="C419" s="158"/>
      <c r="D419" s="164"/>
      <c r="E419" s="407"/>
      <c r="F419" s="749"/>
      <c r="H419" s="257"/>
      <c r="I419" s="257"/>
      <c r="J419" s="257"/>
      <c r="K419" s="257"/>
      <c r="L419" s="257"/>
      <c r="M419" s="257"/>
      <c r="N419" s="257"/>
      <c r="O419" s="257"/>
      <c r="P419" s="257"/>
      <c r="Q419" s="257"/>
      <c r="R419" s="257"/>
      <c r="S419" s="257"/>
      <c r="T419" s="257"/>
    </row>
    <row r="420" spans="1:20" s="256" customFormat="1">
      <c r="A420" s="261"/>
      <c r="B420" s="166"/>
      <c r="C420" s="158"/>
      <c r="D420" s="164"/>
      <c r="E420" s="407"/>
      <c r="F420" s="749"/>
      <c r="H420" s="257"/>
      <c r="I420" s="257"/>
      <c r="J420" s="257"/>
      <c r="K420" s="257"/>
      <c r="L420" s="257"/>
      <c r="M420" s="257"/>
      <c r="N420" s="257"/>
      <c r="O420" s="257"/>
      <c r="P420" s="257"/>
      <c r="Q420" s="257"/>
      <c r="R420" s="257"/>
      <c r="S420" s="257"/>
      <c r="T420" s="257"/>
    </row>
    <row r="421" spans="1:20" s="256" customFormat="1">
      <c r="A421" s="261"/>
      <c r="B421" s="166"/>
      <c r="C421" s="158"/>
      <c r="D421" s="164"/>
      <c r="E421" s="407"/>
      <c r="F421" s="749"/>
      <c r="H421" s="257"/>
      <c r="I421" s="257"/>
      <c r="J421" s="257"/>
      <c r="K421" s="257"/>
      <c r="L421" s="257"/>
      <c r="M421" s="257"/>
      <c r="N421" s="257"/>
      <c r="O421" s="257"/>
      <c r="P421" s="257"/>
      <c r="Q421" s="257"/>
      <c r="R421" s="257"/>
      <c r="S421" s="257"/>
      <c r="T421" s="257"/>
    </row>
    <row r="422" spans="1:20" s="256" customFormat="1">
      <c r="A422" s="261"/>
      <c r="B422" s="166"/>
      <c r="C422" s="158"/>
      <c r="D422" s="164"/>
      <c r="E422" s="407"/>
      <c r="F422" s="749"/>
      <c r="H422" s="257"/>
      <c r="I422" s="257"/>
      <c r="J422" s="257"/>
      <c r="K422" s="257"/>
      <c r="L422" s="257"/>
      <c r="M422" s="257"/>
      <c r="N422" s="257"/>
      <c r="O422" s="257"/>
      <c r="P422" s="257"/>
      <c r="Q422" s="257"/>
      <c r="R422" s="257"/>
      <c r="S422" s="257"/>
      <c r="T422" s="257"/>
    </row>
    <row r="423" spans="1:20" s="256" customFormat="1">
      <c r="A423" s="261"/>
      <c r="B423" s="166"/>
      <c r="C423" s="158"/>
      <c r="D423" s="164"/>
      <c r="E423" s="407"/>
      <c r="F423" s="749"/>
      <c r="H423" s="257"/>
      <c r="I423" s="257"/>
      <c r="J423" s="257"/>
      <c r="K423" s="257"/>
      <c r="L423" s="257"/>
      <c r="M423" s="257"/>
      <c r="N423" s="257"/>
      <c r="O423" s="257"/>
      <c r="P423" s="257"/>
      <c r="Q423" s="257"/>
      <c r="R423" s="257"/>
      <c r="S423" s="257"/>
      <c r="T423" s="257"/>
    </row>
    <row r="424" spans="1:20" s="256" customFormat="1">
      <c r="A424" s="261"/>
      <c r="B424" s="166"/>
      <c r="C424" s="158"/>
      <c r="D424" s="164"/>
      <c r="E424" s="407"/>
      <c r="F424" s="749"/>
      <c r="H424" s="257"/>
      <c r="I424" s="257"/>
      <c r="J424" s="257"/>
      <c r="K424" s="257"/>
      <c r="L424" s="257"/>
      <c r="M424" s="257"/>
      <c r="N424" s="257"/>
      <c r="O424" s="257"/>
      <c r="P424" s="257"/>
      <c r="Q424" s="257"/>
      <c r="R424" s="257"/>
      <c r="S424" s="257"/>
      <c r="T424" s="257"/>
    </row>
    <row r="425" spans="1:20" s="256" customFormat="1">
      <c r="A425" s="261"/>
      <c r="B425" s="166"/>
      <c r="C425" s="158"/>
      <c r="D425" s="164"/>
      <c r="E425" s="407"/>
      <c r="F425" s="749"/>
      <c r="H425" s="257"/>
      <c r="I425" s="257"/>
      <c r="J425" s="257"/>
      <c r="K425" s="257"/>
      <c r="L425" s="257"/>
      <c r="M425" s="257"/>
      <c r="N425" s="257"/>
      <c r="O425" s="257"/>
      <c r="P425" s="257"/>
      <c r="Q425" s="257"/>
      <c r="R425" s="257"/>
      <c r="S425" s="257"/>
      <c r="T425" s="257"/>
    </row>
    <row r="426" spans="1:20" s="256" customFormat="1">
      <c r="A426" s="261"/>
      <c r="B426" s="166"/>
      <c r="C426" s="158"/>
      <c r="D426" s="164"/>
      <c r="E426" s="407"/>
      <c r="F426" s="749"/>
      <c r="H426" s="257"/>
      <c r="I426" s="257"/>
      <c r="J426" s="257"/>
      <c r="K426" s="257"/>
      <c r="L426" s="257"/>
      <c r="M426" s="257"/>
      <c r="N426" s="257"/>
      <c r="O426" s="257"/>
      <c r="P426" s="257"/>
      <c r="Q426" s="257"/>
      <c r="R426" s="257"/>
      <c r="S426" s="257"/>
      <c r="T426" s="257"/>
    </row>
    <row r="427" spans="1:20" s="256" customFormat="1">
      <c r="A427" s="261"/>
      <c r="B427" s="166"/>
      <c r="C427" s="158"/>
      <c r="D427" s="164"/>
      <c r="E427" s="407"/>
      <c r="F427" s="749"/>
      <c r="H427" s="257"/>
      <c r="I427" s="257"/>
      <c r="J427" s="257"/>
      <c r="K427" s="257"/>
      <c r="L427" s="257"/>
      <c r="M427" s="257"/>
      <c r="N427" s="257"/>
      <c r="O427" s="257"/>
      <c r="P427" s="257"/>
      <c r="Q427" s="257"/>
      <c r="R427" s="257"/>
      <c r="S427" s="257"/>
      <c r="T427" s="257"/>
    </row>
    <row r="428" spans="1:20" s="256" customFormat="1">
      <c r="A428" s="261"/>
      <c r="B428" s="166"/>
      <c r="C428" s="158"/>
      <c r="D428" s="164"/>
      <c r="E428" s="407"/>
      <c r="F428" s="749"/>
      <c r="H428" s="257"/>
      <c r="I428" s="257"/>
      <c r="J428" s="257"/>
      <c r="K428" s="257"/>
      <c r="L428" s="257"/>
      <c r="M428" s="257"/>
      <c r="N428" s="257"/>
      <c r="O428" s="257"/>
      <c r="P428" s="257"/>
      <c r="Q428" s="257"/>
      <c r="R428" s="257"/>
      <c r="S428" s="257"/>
      <c r="T428" s="257"/>
    </row>
    <row r="429" spans="1:20" s="256" customFormat="1">
      <c r="A429" s="261"/>
      <c r="B429" s="166"/>
      <c r="C429" s="158"/>
      <c r="D429" s="164"/>
      <c r="E429" s="407"/>
      <c r="F429" s="749"/>
      <c r="H429" s="257"/>
      <c r="I429" s="257"/>
      <c r="J429" s="257"/>
      <c r="K429" s="257"/>
      <c r="L429" s="257"/>
      <c r="M429" s="257"/>
      <c r="N429" s="257"/>
      <c r="O429" s="257"/>
      <c r="P429" s="257"/>
      <c r="Q429" s="257"/>
      <c r="R429" s="257"/>
      <c r="S429" s="257"/>
      <c r="T429" s="257"/>
    </row>
    <row r="430" spans="1:20" s="256" customFormat="1">
      <c r="A430" s="261"/>
      <c r="B430" s="166"/>
      <c r="C430" s="158"/>
      <c r="D430" s="164"/>
      <c r="E430" s="407"/>
      <c r="F430" s="749"/>
      <c r="H430" s="257"/>
      <c r="I430" s="257"/>
      <c r="J430" s="257"/>
      <c r="K430" s="257"/>
      <c r="L430" s="257"/>
      <c r="M430" s="257"/>
      <c r="N430" s="257"/>
      <c r="O430" s="257"/>
      <c r="P430" s="257"/>
      <c r="Q430" s="257"/>
      <c r="R430" s="257"/>
      <c r="S430" s="257"/>
      <c r="T430" s="257"/>
    </row>
    <row r="431" spans="1:20" s="256" customFormat="1">
      <c r="A431" s="261"/>
      <c r="B431" s="166"/>
      <c r="C431" s="158"/>
      <c r="D431" s="164"/>
      <c r="E431" s="407"/>
      <c r="F431" s="749"/>
      <c r="H431" s="257"/>
      <c r="I431" s="257"/>
      <c r="J431" s="257"/>
      <c r="K431" s="257"/>
      <c r="L431" s="257"/>
      <c r="M431" s="257"/>
      <c r="N431" s="257"/>
      <c r="O431" s="257"/>
      <c r="P431" s="257"/>
      <c r="Q431" s="257"/>
      <c r="R431" s="257"/>
      <c r="S431" s="257"/>
      <c r="T431" s="257"/>
    </row>
    <row r="432" spans="1:20" s="256" customFormat="1">
      <c r="A432" s="261"/>
      <c r="B432" s="166"/>
      <c r="C432" s="158"/>
      <c r="D432" s="164"/>
      <c r="E432" s="407"/>
      <c r="F432" s="749"/>
      <c r="H432" s="257"/>
      <c r="I432" s="257"/>
      <c r="J432" s="257"/>
      <c r="K432" s="257"/>
      <c r="L432" s="257"/>
      <c r="M432" s="257"/>
      <c r="N432" s="257"/>
      <c r="O432" s="257"/>
      <c r="P432" s="257"/>
      <c r="Q432" s="257"/>
      <c r="R432" s="257"/>
      <c r="S432" s="257"/>
      <c r="T432" s="257"/>
    </row>
    <row r="433" spans="1:20" s="256" customFormat="1">
      <c r="A433" s="261"/>
      <c r="B433" s="166"/>
      <c r="C433" s="158"/>
      <c r="D433" s="164"/>
      <c r="E433" s="407"/>
      <c r="F433" s="749"/>
      <c r="H433" s="257"/>
      <c r="I433" s="257"/>
      <c r="J433" s="257"/>
      <c r="K433" s="257"/>
      <c r="L433" s="257"/>
      <c r="M433" s="257"/>
      <c r="N433" s="257"/>
      <c r="O433" s="257"/>
      <c r="P433" s="257"/>
      <c r="Q433" s="257"/>
      <c r="R433" s="257"/>
      <c r="S433" s="257"/>
      <c r="T433" s="257"/>
    </row>
    <row r="434" spans="1:20" s="256" customFormat="1">
      <c r="A434" s="261"/>
      <c r="B434" s="166"/>
      <c r="C434" s="158"/>
      <c r="D434" s="164"/>
      <c r="E434" s="407"/>
      <c r="F434" s="749"/>
      <c r="H434" s="257"/>
      <c r="I434" s="257"/>
      <c r="J434" s="257"/>
      <c r="K434" s="257"/>
      <c r="L434" s="257"/>
      <c r="M434" s="257"/>
      <c r="N434" s="257"/>
      <c r="O434" s="257"/>
      <c r="P434" s="257"/>
      <c r="Q434" s="257"/>
      <c r="R434" s="257"/>
      <c r="S434" s="257"/>
      <c r="T434" s="257"/>
    </row>
    <row r="435" spans="1:20" s="256" customFormat="1">
      <c r="A435" s="261"/>
      <c r="B435" s="166"/>
      <c r="C435" s="158"/>
      <c r="D435" s="164"/>
      <c r="E435" s="407"/>
      <c r="F435" s="749"/>
      <c r="H435" s="257"/>
      <c r="I435" s="257"/>
      <c r="J435" s="257"/>
      <c r="K435" s="257"/>
      <c r="L435" s="257"/>
      <c r="M435" s="257"/>
      <c r="N435" s="257"/>
      <c r="O435" s="257"/>
      <c r="P435" s="257"/>
      <c r="Q435" s="257"/>
      <c r="R435" s="257"/>
      <c r="S435" s="257"/>
      <c r="T435" s="257"/>
    </row>
    <row r="436" spans="1:20" s="256" customFormat="1">
      <c r="A436" s="261"/>
      <c r="B436" s="166"/>
      <c r="C436" s="158"/>
      <c r="D436" s="164"/>
      <c r="E436" s="407"/>
      <c r="F436" s="749"/>
      <c r="H436" s="257"/>
      <c r="I436" s="257"/>
      <c r="J436" s="257"/>
      <c r="K436" s="257"/>
      <c r="L436" s="257"/>
      <c r="M436" s="257"/>
      <c r="N436" s="257"/>
      <c r="O436" s="257"/>
      <c r="P436" s="257"/>
      <c r="Q436" s="257"/>
      <c r="R436" s="257"/>
      <c r="S436" s="257"/>
      <c r="T436" s="257"/>
    </row>
    <row r="437" spans="1:20" s="256" customFormat="1">
      <c r="A437" s="261"/>
      <c r="B437" s="166"/>
      <c r="C437" s="158"/>
      <c r="D437" s="164"/>
      <c r="E437" s="407"/>
      <c r="F437" s="749"/>
      <c r="H437" s="257"/>
      <c r="I437" s="257"/>
      <c r="J437" s="257"/>
      <c r="K437" s="257"/>
      <c r="L437" s="257"/>
      <c r="M437" s="257"/>
      <c r="N437" s="257"/>
      <c r="O437" s="257"/>
      <c r="P437" s="257"/>
      <c r="Q437" s="257"/>
      <c r="R437" s="257"/>
      <c r="S437" s="257"/>
      <c r="T437" s="257"/>
    </row>
    <row r="438" spans="1:20" s="256" customFormat="1">
      <c r="A438" s="261"/>
      <c r="B438" s="166"/>
      <c r="C438" s="158"/>
      <c r="D438" s="164"/>
      <c r="E438" s="407"/>
      <c r="F438" s="749"/>
      <c r="H438" s="257"/>
      <c r="I438" s="257"/>
      <c r="J438" s="257"/>
      <c r="K438" s="257"/>
      <c r="L438" s="257"/>
      <c r="M438" s="257"/>
      <c r="N438" s="257"/>
      <c r="O438" s="257"/>
      <c r="P438" s="257"/>
      <c r="Q438" s="257"/>
      <c r="R438" s="257"/>
      <c r="S438" s="257"/>
      <c r="T438" s="257"/>
    </row>
    <row r="439" spans="1:20" s="256" customFormat="1">
      <c r="A439" s="261"/>
      <c r="B439" s="166"/>
      <c r="C439" s="158"/>
      <c r="D439" s="164"/>
      <c r="E439" s="407"/>
      <c r="F439" s="749"/>
      <c r="H439" s="257"/>
      <c r="I439" s="257"/>
      <c r="J439" s="257"/>
      <c r="K439" s="257"/>
      <c r="L439" s="257"/>
      <c r="M439" s="257"/>
      <c r="N439" s="257"/>
      <c r="O439" s="257"/>
      <c r="P439" s="257"/>
      <c r="Q439" s="257"/>
      <c r="R439" s="257"/>
      <c r="S439" s="257"/>
      <c r="T439" s="257"/>
    </row>
    <row r="440" spans="1:20" s="256" customFormat="1">
      <c r="A440" s="261"/>
      <c r="B440" s="166"/>
      <c r="C440" s="158"/>
      <c r="D440" s="164"/>
      <c r="E440" s="407"/>
      <c r="F440" s="749"/>
      <c r="H440" s="257"/>
      <c r="I440" s="257"/>
      <c r="J440" s="257"/>
      <c r="K440" s="257"/>
      <c r="L440" s="257"/>
      <c r="M440" s="257"/>
      <c r="N440" s="257"/>
      <c r="O440" s="257"/>
      <c r="P440" s="257"/>
      <c r="Q440" s="257"/>
      <c r="R440" s="257"/>
      <c r="S440" s="257"/>
      <c r="T440" s="257"/>
    </row>
    <row r="441" spans="1:20" s="256" customFormat="1">
      <c r="A441" s="261"/>
      <c r="B441" s="166"/>
      <c r="C441" s="158"/>
      <c r="D441" s="164"/>
      <c r="E441" s="407"/>
      <c r="F441" s="749"/>
      <c r="H441" s="257"/>
      <c r="I441" s="257"/>
      <c r="J441" s="257"/>
      <c r="K441" s="257"/>
      <c r="L441" s="257"/>
      <c r="M441" s="257"/>
      <c r="N441" s="257"/>
      <c r="O441" s="257"/>
      <c r="P441" s="257"/>
      <c r="Q441" s="257"/>
      <c r="R441" s="257"/>
      <c r="S441" s="257"/>
      <c r="T441" s="257"/>
    </row>
    <row r="442" spans="1:20" s="256" customFormat="1">
      <c r="A442" s="261"/>
      <c r="B442" s="166"/>
      <c r="C442" s="158"/>
      <c r="D442" s="164"/>
      <c r="E442" s="407"/>
      <c r="F442" s="749"/>
      <c r="H442" s="257"/>
      <c r="I442" s="257"/>
      <c r="J442" s="257"/>
      <c r="K442" s="257"/>
      <c r="L442" s="257"/>
      <c r="M442" s="257"/>
      <c r="N442" s="257"/>
      <c r="O442" s="257"/>
      <c r="P442" s="257"/>
      <c r="Q442" s="257"/>
      <c r="R442" s="257"/>
      <c r="S442" s="257"/>
      <c r="T442" s="257"/>
    </row>
    <row r="443" spans="1:20" s="256" customFormat="1">
      <c r="A443" s="261"/>
      <c r="B443" s="166"/>
      <c r="C443" s="158"/>
      <c r="D443" s="164"/>
      <c r="E443" s="407"/>
      <c r="F443" s="749"/>
      <c r="H443" s="257"/>
      <c r="I443" s="257"/>
      <c r="J443" s="257"/>
      <c r="K443" s="257"/>
      <c r="L443" s="257"/>
      <c r="M443" s="257"/>
      <c r="N443" s="257"/>
      <c r="O443" s="257"/>
      <c r="P443" s="257"/>
      <c r="Q443" s="257"/>
      <c r="R443" s="257"/>
      <c r="S443" s="257"/>
      <c r="T443" s="257"/>
    </row>
    <row r="444" spans="1:20" s="256" customFormat="1">
      <c r="A444" s="261"/>
      <c r="B444" s="166"/>
      <c r="C444" s="158"/>
      <c r="D444" s="164"/>
      <c r="E444" s="407"/>
      <c r="F444" s="749"/>
      <c r="H444" s="257"/>
      <c r="I444" s="257"/>
      <c r="J444" s="257"/>
      <c r="K444" s="257"/>
      <c r="L444" s="257"/>
      <c r="M444" s="257"/>
      <c r="N444" s="257"/>
      <c r="O444" s="257"/>
      <c r="P444" s="257"/>
      <c r="Q444" s="257"/>
      <c r="R444" s="257"/>
      <c r="S444" s="257"/>
      <c r="T444" s="257"/>
    </row>
    <row r="445" spans="1:20" s="256" customFormat="1">
      <c r="A445" s="261"/>
      <c r="B445" s="166"/>
      <c r="C445" s="158"/>
      <c r="D445" s="164"/>
      <c r="E445" s="407"/>
      <c r="F445" s="749"/>
      <c r="H445" s="257"/>
      <c r="I445" s="257"/>
      <c r="J445" s="257"/>
      <c r="K445" s="257"/>
      <c r="L445" s="257"/>
      <c r="M445" s="257"/>
      <c r="N445" s="257"/>
      <c r="O445" s="257"/>
      <c r="P445" s="257"/>
      <c r="Q445" s="257"/>
      <c r="R445" s="257"/>
      <c r="S445" s="257"/>
      <c r="T445" s="257"/>
    </row>
    <row r="446" spans="1:20" s="256" customFormat="1">
      <c r="A446" s="261"/>
      <c r="B446" s="166"/>
      <c r="C446" s="158"/>
      <c r="D446" s="164"/>
      <c r="E446" s="407"/>
      <c r="F446" s="749"/>
      <c r="H446" s="257"/>
      <c r="I446" s="257"/>
      <c r="J446" s="257"/>
      <c r="K446" s="257"/>
      <c r="L446" s="257"/>
      <c r="M446" s="257"/>
      <c r="N446" s="257"/>
      <c r="O446" s="257"/>
      <c r="P446" s="257"/>
      <c r="Q446" s="257"/>
      <c r="R446" s="257"/>
      <c r="S446" s="257"/>
      <c r="T446" s="257"/>
    </row>
    <row r="447" spans="1:20" s="256" customFormat="1">
      <c r="A447" s="261"/>
      <c r="B447" s="166"/>
      <c r="C447" s="158"/>
      <c r="D447" s="164"/>
      <c r="E447" s="407"/>
      <c r="F447" s="749"/>
      <c r="H447" s="257"/>
      <c r="I447" s="257"/>
      <c r="J447" s="257"/>
      <c r="K447" s="257"/>
      <c r="L447" s="257"/>
      <c r="M447" s="257"/>
      <c r="N447" s="257"/>
      <c r="O447" s="257"/>
      <c r="P447" s="257"/>
      <c r="Q447" s="257"/>
      <c r="R447" s="257"/>
      <c r="S447" s="257"/>
      <c r="T447" s="257"/>
    </row>
    <row r="448" spans="1:20" s="256" customFormat="1">
      <c r="A448" s="261"/>
      <c r="B448" s="166"/>
      <c r="C448" s="158"/>
      <c r="D448" s="164"/>
      <c r="E448" s="407"/>
      <c r="F448" s="749"/>
      <c r="H448" s="257"/>
      <c r="I448" s="257"/>
      <c r="J448" s="257"/>
      <c r="K448" s="257"/>
      <c r="L448" s="257"/>
      <c r="M448" s="257"/>
      <c r="N448" s="257"/>
      <c r="O448" s="257"/>
      <c r="P448" s="257"/>
      <c r="Q448" s="257"/>
      <c r="R448" s="257"/>
      <c r="S448" s="257"/>
      <c r="T448" s="257"/>
    </row>
    <row r="449" spans="1:20" s="256" customFormat="1">
      <c r="A449" s="261"/>
      <c r="B449" s="166"/>
      <c r="C449" s="158"/>
      <c r="D449" s="164"/>
      <c r="E449" s="407"/>
      <c r="F449" s="749"/>
      <c r="H449" s="257"/>
      <c r="I449" s="257"/>
      <c r="J449" s="257"/>
      <c r="K449" s="257"/>
      <c r="L449" s="257"/>
      <c r="M449" s="257"/>
      <c r="N449" s="257"/>
      <c r="O449" s="257"/>
      <c r="P449" s="257"/>
      <c r="Q449" s="257"/>
      <c r="R449" s="257"/>
      <c r="S449" s="257"/>
      <c r="T449" s="257"/>
    </row>
    <row r="450" spans="1:20" s="256" customFormat="1">
      <c r="A450" s="261"/>
      <c r="B450" s="166"/>
      <c r="C450" s="158"/>
      <c r="D450" s="164"/>
      <c r="E450" s="407"/>
      <c r="F450" s="749"/>
      <c r="H450" s="257"/>
      <c r="I450" s="257"/>
      <c r="J450" s="257"/>
      <c r="K450" s="257"/>
      <c r="L450" s="257"/>
      <c r="M450" s="257"/>
      <c r="N450" s="257"/>
      <c r="O450" s="257"/>
      <c r="P450" s="257"/>
      <c r="Q450" s="257"/>
      <c r="R450" s="257"/>
      <c r="S450" s="257"/>
      <c r="T450" s="257"/>
    </row>
    <row r="451" spans="1:20" s="256" customFormat="1">
      <c r="A451" s="261"/>
      <c r="B451" s="166"/>
      <c r="C451" s="158"/>
      <c r="D451" s="164"/>
      <c r="E451" s="407"/>
      <c r="F451" s="749"/>
      <c r="H451" s="257"/>
      <c r="I451" s="257"/>
      <c r="J451" s="257"/>
      <c r="K451" s="257"/>
      <c r="L451" s="257"/>
      <c r="M451" s="257"/>
      <c r="N451" s="257"/>
      <c r="O451" s="257"/>
      <c r="P451" s="257"/>
      <c r="Q451" s="257"/>
      <c r="R451" s="257"/>
      <c r="S451" s="257"/>
      <c r="T451" s="257"/>
    </row>
    <row r="452" spans="1:20" s="256" customFormat="1">
      <c r="A452" s="261"/>
      <c r="B452" s="166"/>
      <c r="C452" s="158"/>
      <c r="D452" s="164"/>
      <c r="E452" s="407"/>
      <c r="F452" s="749"/>
      <c r="H452" s="257"/>
      <c r="I452" s="257"/>
      <c r="J452" s="257"/>
      <c r="K452" s="257"/>
      <c r="L452" s="257"/>
      <c r="M452" s="257"/>
      <c r="N452" s="257"/>
      <c r="O452" s="257"/>
      <c r="P452" s="257"/>
      <c r="Q452" s="257"/>
      <c r="R452" s="257"/>
      <c r="S452" s="257"/>
      <c r="T452" s="257"/>
    </row>
    <row r="453" spans="1:20" s="256" customFormat="1">
      <c r="A453" s="261"/>
      <c r="B453" s="166"/>
      <c r="C453" s="158"/>
      <c r="D453" s="164"/>
      <c r="E453" s="407"/>
      <c r="F453" s="749"/>
      <c r="H453" s="257"/>
      <c r="I453" s="257"/>
      <c r="J453" s="257"/>
      <c r="K453" s="257"/>
      <c r="L453" s="257"/>
      <c r="M453" s="257"/>
      <c r="N453" s="257"/>
      <c r="O453" s="257"/>
      <c r="P453" s="257"/>
      <c r="Q453" s="257"/>
      <c r="R453" s="257"/>
      <c r="S453" s="257"/>
      <c r="T453" s="257"/>
    </row>
    <row r="454" spans="1:20" s="256" customFormat="1">
      <c r="A454" s="261"/>
      <c r="B454" s="166"/>
      <c r="C454" s="158"/>
      <c r="D454" s="164"/>
      <c r="E454" s="407"/>
      <c r="F454" s="749"/>
      <c r="H454" s="257"/>
      <c r="I454" s="257"/>
      <c r="J454" s="257"/>
      <c r="K454" s="257"/>
      <c r="L454" s="257"/>
      <c r="M454" s="257"/>
      <c r="N454" s="257"/>
      <c r="O454" s="257"/>
      <c r="P454" s="257"/>
      <c r="Q454" s="257"/>
      <c r="R454" s="257"/>
      <c r="S454" s="257"/>
      <c r="T454" s="257"/>
    </row>
    <row r="455" spans="1:20" s="256" customFormat="1">
      <c r="A455" s="261"/>
      <c r="B455" s="166"/>
      <c r="C455" s="158"/>
      <c r="D455" s="164"/>
      <c r="E455" s="407"/>
      <c r="F455" s="749"/>
      <c r="H455" s="257"/>
      <c r="I455" s="257"/>
      <c r="J455" s="257"/>
      <c r="K455" s="257"/>
      <c r="L455" s="257"/>
      <c r="M455" s="257"/>
      <c r="N455" s="257"/>
      <c r="O455" s="257"/>
      <c r="P455" s="257"/>
      <c r="Q455" s="257"/>
      <c r="R455" s="257"/>
      <c r="S455" s="257"/>
      <c r="T455" s="257"/>
    </row>
    <row r="456" spans="1:20" s="256" customFormat="1">
      <c r="A456" s="261"/>
      <c r="B456" s="166"/>
      <c r="C456" s="158"/>
      <c r="D456" s="164"/>
      <c r="E456" s="407"/>
      <c r="F456" s="749"/>
      <c r="H456" s="257"/>
      <c r="I456" s="257"/>
      <c r="J456" s="257"/>
      <c r="K456" s="257"/>
      <c r="L456" s="257"/>
      <c r="M456" s="257"/>
      <c r="N456" s="257"/>
      <c r="O456" s="257"/>
      <c r="P456" s="257"/>
      <c r="Q456" s="257"/>
      <c r="R456" s="257"/>
      <c r="S456" s="257"/>
      <c r="T456" s="257"/>
    </row>
    <row r="457" spans="1:20" s="256" customFormat="1">
      <c r="A457" s="261"/>
      <c r="B457" s="166"/>
      <c r="C457" s="158"/>
      <c r="D457" s="164"/>
      <c r="E457" s="407"/>
      <c r="F457" s="749"/>
      <c r="H457" s="257"/>
      <c r="I457" s="257"/>
      <c r="J457" s="257"/>
      <c r="K457" s="257"/>
      <c r="L457" s="257"/>
      <c r="M457" s="257"/>
      <c r="N457" s="257"/>
      <c r="O457" s="257"/>
      <c r="P457" s="257"/>
      <c r="Q457" s="257"/>
      <c r="R457" s="257"/>
      <c r="S457" s="257"/>
      <c r="T457" s="257"/>
    </row>
    <row r="458" spans="1:20" s="256" customFormat="1">
      <c r="A458" s="261"/>
      <c r="B458" s="166"/>
      <c r="C458" s="158"/>
      <c r="D458" s="164"/>
      <c r="E458" s="407"/>
      <c r="F458" s="749"/>
      <c r="H458" s="257"/>
      <c r="I458" s="257"/>
      <c r="J458" s="257"/>
      <c r="K458" s="257"/>
      <c r="L458" s="257"/>
      <c r="M458" s="257"/>
      <c r="N458" s="257"/>
      <c r="O458" s="257"/>
      <c r="P458" s="257"/>
      <c r="Q458" s="257"/>
      <c r="R458" s="257"/>
      <c r="S458" s="257"/>
      <c r="T458" s="257"/>
    </row>
    <row r="459" spans="1:20" s="256" customFormat="1">
      <c r="A459" s="261"/>
      <c r="B459" s="166"/>
      <c r="C459" s="158"/>
      <c r="D459" s="164"/>
      <c r="E459" s="407"/>
      <c r="F459" s="749"/>
      <c r="H459" s="257"/>
      <c r="I459" s="257"/>
      <c r="J459" s="257"/>
      <c r="K459" s="257"/>
      <c r="L459" s="257"/>
      <c r="M459" s="257"/>
      <c r="N459" s="257"/>
      <c r="O459" s="257"/>
      <c r="P459" s="257"/>
      <c r="Q459" s="257"/>
      <c r="R459" s="257"/>
      <c r="S459" s="257"/>
      <c r="T459" s="257"/>
    </row>
    <row r="460" spans="1:20" s="256" customFormat="1">
      <c r="A460" s="261"/>
      <c r="B460" s="166"/>
      <c r="C460" s="158"/>
      <c r="D460" s="164"/>
      <c r="E460" s="407"/>
      <c r="F460" s="749"/>
      <c r="H460" s="257"/>
      <c r="I460" s="257"/>
      <c r="J460" s="257"/>
      <c r="K460" s="257"/>
      <c r="L460" s="257"/>
      <c r="M460" s="257"/>
      <c r="N460" s="257"/>
      <c r="O460" s="257"/>
      <c r="P460" s="257"/>
      <c r="Q460" s="257"/>
      <c r="R460" s="257"/>
      <c r="S460" s="257"/>
      <c r="T460" s="257"/>
    </row>
    <row r="461" spans="1:20" s="256" customFormat="1">
      <c r="A461" s="261"/>
      <c r="B461" s="166"/>
      <c r="C461" s="158"/>
      <c r="D461" s="164"/>
      <c r="E461" s="407"/>
      <c r="F461" s="749"/>
      <c r="H461" s="257"/>
      <c r="I461" s="257"/>
      <c r="J461" s="257"/>
      <c r="K461" s="257"/>
      <c r="L461" s="257"/>
      <c r="M461" s="257"/>
      <c r="N461" s="257"/>
      <c r="O461" s="257"/>
      <c r="P461" s="257"/>
      <c r="Q461" s="257"/>
      <c r="R461" s="257"/>
      <c r="S461" s="257"/>
      <c r="T461" s="257"/>
    </row>
    <row r="462" spans="1:20" s="256" customFormat="1">
      <c r="A462" s="261"/>
      <c r="B462" s="166"/>
      <c r="C462" s="158"/>
      <c r="D462" s="164"/>
      <c r="E462" s="407"/>
      <c r="F462" s="749"/>
      <c r="H462" s="257"/>
      <c r="I462" s="257"/>
      <c r="J462" s="257"/>
      <c r="K462" s="257"/>
      <c r="L462" s="257"/>
      <c r="M462" s="257"/>
      <c r="N462" s="257"/>
      <c r="O462" s="257"/>
      <c r="P462" s="257"/>
      <c r="Q462" s="257"/>
      <c r="R462" s="257"/>
      <c r="S462" s="257"/>
      <c r="T462" s="257"/>
    </row>
    <row r="463" spans="1:20" s="256" customFormat="1">
      <c r="A463" s="261"/>
      <c r="B463" s="166"/>
      <c r="C463" s="158"/>
      <c r="D463" s="164"/>
      <c r="E463" s="407"/>
      <c r="F463" s="749"/>
      <c r="H463" s="257"/>
      <c r="I463" s="257"/>
      <c r="J463" s="257"/>
      <c r="K463" s="257"/>
      <c r="L463" s="257"/>
      <c r="M463" s="257"/>
      <c r="N463" s="257"/>
      <c r="O463" s="257"/>
      <c r="P463" s="257"/>
      <c r="Q463" s="257"/>
      <c r="R463" s="257"/>
      <c r="S463" s="257"/>
      <c r="T463" s="257"/>
    </row>
    <row r="464" spans="1:20" s="256" customFormat="1">
      <c r="A464" s="261"/>
      <c r="B464" s="166"/>
      <c r="C464" s="158"/>
      <c r="D464" s="164"/>
      <c r="E464" s="407"/>
      <c r="F464" s="749"/>
      <c r="H464" s="257"/>
      <c r="I464" s="257"/>
      <c r="J464" s="257"/>
      <c r="K464" s="257"/>
      <c r="L464" s="257"/>
      <c r="M464" s="257"/>
      <c r="N464" s="257"/>
      <c r="O464" s="257"/>
      <c r="P464" s="257"/>
      <c r="Q464" s="257"/>
      <c r="R464" s="257"/>
      <c r="S464" s="257"/>
      <c r="T464" s="257"/>
    </row>
    <row r="465" spans="1:20" s="256" customFormat="1">
      <c r="A465" s="261"/>
      <c r="B465" s="166"/>
      <c r="C465" s="158"/>
      <c r="D465" s="164"/>
      <c r="E465" s="407"/>
      <c r="F465" s="749"/>
      <c r="H465" s="257"/>
      <c r="I465" s="257"/>
      <c r="J465" s="257"/>
      <c r="K465" s="257"/>
      <c r="L465" s="257"/>
      <c r="M465" s="257"/>
      <c r="N465" s="257"/>
      <c r="O465" s="257"/>
      <c r="P465" s="257"/>
      <c r="Q465" s="257"/>
      <c r="R465" s="257"/>
      <c r="S465" s="257"/>
      <c r="T465" s="257"/>
    </row>
    <row r="466" spans="1:20" s="256" customFormat="1">
      <c r="A466" s="261"/>
      <c r="B466" s="166"/>
      <c r="C466" s="158"/>
      <c r="D466" s="164"/>
      <c r="E466" s="407"/>
      <c r="F466" s="749"/>
      <c r="H466" s="257"/>
      <c r="I466" s="257"/>
      <c r="J466" s="257"/>
      <c r="K466" s="257"/>
      <c r="L466" s="257"/>
      <c r="M466" s="257"/>
      <c r="N466" s="257"/>
      <c r="O466" s="257"/>
      <c r="P466" s="257"/>
      <c r="Q466" s="257"/>
      <c r="R466" s="257"/>
      <c r="S466" s="257"/>
      <c r="T466" s="257"/>
    </row>
    <row r="467" spans="1:20" s="256" customFormat="1">
      <c r="A467" s="261"/>
      <c r="B467" s="166"/>
      <c r="C467" s="158"/>
      <c r="D467" s="164"/>
      <c r="E467" s="407"/>
      <c r="F467" s="749"/>
      <c r="H467" s="257"/>
      <c r="I467" s="257"/>
      <c r="J467" s="257"/>
      <c r="K467" s="257"/>
      <c r="L467" s="257"/>
      <c r="M467" s="257"/>
      <c r="N467" s="257"/>
      <c r="O467" s="257"/>
      <c r="P467" s="257"/>
      <c r="Q467" s="257"/>
      <c r="R467" s="257"/>
      <c r="S467" s="257"/>
      <c r="T467" s="257"/>
    </row>
    <row r="468" spans="1:20" s="256" customFormat="1">
      <c r="A468" s="261"/>
      <c r="B468" s="166"/>
      <c r="C468" s="158"/>
      <c r="D468" s="164"/>
      <c r="E468" s="407"/>
      <c r="F468" s="749"/>
      <c r="H468" s="257"/>
      <c r="I468" s="257"/>
      <c r="J468" s="257"/>
      <c r="K468" s="257"/>
      <c r="L468" s="257"/>
      <c r="M468" s="257"/>
      <c r="N468" s="257"/>
      <c r="O468" s="257"/>
      <c r="P468" s="257"/>
      <c r="Q468" s="257"/>
      <c r="R468" s="257"/>
      <c r="S468" s="257"/>
      <c r="T468" s="257"/>
    </row>
    <row r="469" spans="1:20" s="256" customFormat="1">
      <c r="A469" s="261"/>
      <c r="B469" s="166"/>
      <c r="C469" s="158"/>
      <c r="D469" s="164"/>
      <c r="E469" s="407"/>
      <c r="F469" s="749"/>
      <c r="H469" s="257"/>
      <c r="I469" s="257"/>
      <c r="J469" s="257"/>
      <c r="K469" s="257"/>
      <c r="L469" s="257"/>
      <c r="M469" s="257"/>
      <c r="N469" s="257"/>
      <c r="O469" s="257"/>
      <c r="P469" s="257"/>
      <c r="Q469" s="257"/>
      <c r="R469" s="257"/>
      <c r="S469" s="257"/>
      <c r="T469" s="257"/>
    </row>
    <row r="470" spans="1:20" s="256" customFormat="1">
      <c r="A470" s="261"/>
      <c r="B470" s="166"/>
      <c r="C470" s="158"/>
      <c r="D470" s="164"/>
      <c r="E470" s="407"/>
      <c r="F470" s="749"/>
      <c r="H470" s="257"/>
      <c r="I470" s="257"/>
      <c r="J470" s="257"/>
      <c r="K470" s="257"/>
      <c r="L470" s="257"/>
      <c r="M470" s="257"/>
      <c r="N470" s="257"/>
      <c r="O470" s="257"/>
      <c r="P470" s="257"/>
      <c r="Q470" s="257"/>
      <c r="R470" s="257"/>
      <c r="S470" s="257"/>
      <c r="T470" s="257"/>
    </row>
    <row r="471" spans="1:20" s="256" customFormat="1">
      <c r="A471" s="261"/>
      <c r="B471" s="166"/>
      <c r="C471" s="158"/>
      <c r="D471" s="164"/>
      <c r="E471" s="407"/>
      <c r="F471" s="749"/>
      <c r="H471" s="257"/>
      <c r="I471" s="257"/>
      <c r="J471" s="257"/>
      <c r="K471" s="257"/>
      <c r="L471" s="257"/>
      <c r="M471" s="257"/>
      <c r="N471" s="257"/>
      <c r="O471" s="257"/>
      <c r="P471" s="257"/>
      <c r="Q471" s="257"/>
      <c r="R471" s="257"/>
      <c r="S471" s="257"/>
      <c r="T471" s="257"/>
    </row>
    <row r="472" spans="1:20" s="256" customFormat="1">
      <c r="A472" s="261"/>
      <c r="B472" s="166"/>
      <c r="C472" s="158"/>
      <c r="D472" s="164"/>
      <c r="E472" s="407"/>
      <c r="F472" s="749"/>
      <c r="H472" s="257"/>
      <c r="I472" s="257"/>
      <c r="J472" s="257"/>
      <c r="K472" s="257"/>
      <c r="L472" s="257"/>
      <c r="M472" s="257"/>
      <c r="N472" s="257"/>
      <c r="O472" s="257"/>
      <c r="P472" s="257"/>
      <c r="Q472" s="257"/>
      <c r="R472" s="257"/>
      <c r="S472" s="257"/>
      <c r="T472" s="257"/>
    </row>
    <row r="473" spans="1:20" s="256" customFormat="1">
      <c r="A473" s="261"/>
      <c r="B473" s="166"/>
      <c r="C473" s="158"/>
      <c r="D473" s="164"/>
      <c r="E473" s="407"/>
      <c r="F473" s="749"/>
      <c r="H473" s="257"/>
      <c r="I473" s="257"/>
      <c r="J473" s="257"/>
      <c r="K473" s="257"/>
      <c r="L473" s="257"/>
      <c r="M473" s="257"/>
      <c r="N473" s="257"/>
      <c r="O473" s="257"/>
      <c r="P473" s="257"/>
      <c r="Q473" s="257"/>
      <c r="R473" s="257"/>
      <c r="S473" s="257"/>
      <c r="T473" s="257"/>
    </row>
    <row r="474" spans="1:20" s="256" customFormat="1">
      <c r="A474" s="261"/>
      <c r="B474" s="166"/>
      <c r="C474" s="158"/>
      <c r="D474" s="164"/>
      <c r="E474" s="407"/>
      <c r="F474" s="749"/>
      <c r="H474" s="257"/>
      <c r="I474" s="257"/>
      <c r="J474" s="257"/>
      <c r="K474" s="257"/>
      <c r="L474" s="257"/>
      <c r="M474" s="257"/>
      <c r="N474" s="257"/>
      <c r="O474" s="257"/>
      <c r="P474" s="257"/>
      <c r="Q474" s="257"/>
      <c r="R474" s="257"/>
      <c r="S474" s="257"/>
      <c r="T474" s="257"/>
    </row>
    <row r="475" spans="1:20" s="256" customFormat="1">
      <c r="A475" s="261"/>
      <c r="B475" s="166"/>
      <c r="C475" s="158"/>
      <c r="D475" s="164"/>
      <c r="E475" s="407"/>
      <c r="F475" s="749"/>
      <c r="H475" s="257"/>
      <c r="I475" s="257"/>
      <c r="J475" s="257"/>
      <c r="K475" s="257"/>
      <c r="L475" s="257"/>
      <c r="M475" s="257"/>
      <c r="N475" s="257"/>
      <c r="O475" s="257"/>
      <c r="P475" s="257"/>
      <c r="Q475" s="257"/>
      <c r="R475" s="257"/>
      <c r="S475" s="257"/>
      <c r="T475" s="257"/>
    </row>
    <row r="476" spans="1:20" s="256" customFormat="1">
      <c r="A476" s="261"/>
      <c r="B476" s="166"/>
      <c r="C476" s="158"/>
      <c r="D476" s="164"/>
      <c r="E476" s="407"/>
      <c r="F476" s="749"/>
      <c r="H476" s="257"/>
      <c r="I476" s="257"/>
      <c r="J476" s="257"/>
      <c r="K476" s="257"/>
      <c r="L476" s="257"/>
      <c r="M476" s="257"/>
      <c r="N476" s="257"/>
      <c r="O476" s="257"/>
      <c r="P476" s="257"/>
      <c r="Q476" s="257"/>
      <c r="R476" s="257"/>
      <c r="S476" s="257"/>
      <c r="T476" s="257"/>
    </row>
    <row r="477" spans="1:20" s="256" customFormat="1">
      <c r="A477" s="261"/>
      <c r="B477" s="166"/>
      <c r="C477" s="158"/>
      <c r="D477" s="164"/>
      <c r="E477" s="407"/>
      <c r="F477" s="749"/>
      <c r="H477" s="257"/>
      <c r="I477" s="257"/>
      <c r="J477" s="257"/>
      <c r="K477" s="257"/>
      <c r="L477" s="257"/>
      <c r="M477" s="257"/>
      <c r="N477" s="257"/>
      <c r="O477" s="257"/>
      <c r="P477" s="257"/>
      <c r="Q477" s="257"/>
      <c r="R477" s="257"/>
      <c r="S477" s="257"/>
      <c r="T477" s="257"/>
    </row>
    <row r="478" spans="1:20" s="256" customFormat="1">
      <c r="A478" s="261"/>
      <c r="B478" s="166"/>
      <c r="C478" s="158"/>
      <c r="D478" s="164"/>
      <c r="E478" s="407"/>
      <c r="F478" s="749"/>
      <c r="H478" s="257"/>
      <c r="I478" s="257"/>
      <c r="J478" s="257"/>
      <c r="K478" s="257"/>
      <c r="L478" s="257"/>
      <c r="M478" s="257"/>
      <c r="N478" s="257"/>
      <c r="O478" s="257"/>
      <c r="P478" s="257"/>
      <c r="Q478" s="257"/>
      <c r="R478" s="257"/>
      <c r="S478" s="257"/>
      <c r="T478" s="257"/>
    </row>
    <row r="479" spans="1:20" s="256" customFormat="1">
      <c r="A479" s="261"/>
      <c r="B479" s="166"/>
      <c r="C479" s="158"/>
      <c r="D479" s="164"/>
      <c r="E479" s="407"/>
      <c r="F479" s="749"/>
      <c r="H479" s="257"/>
      <c r="I479" s="257"/>
      <c r="J479" s="257"/>
      <c r="K479" s="257"/>
      <c r="L479" s="257"/>
      <c r="M479" s="257"/>
      <c r="N479" s="257"/>
      <c r="O479" s="257"/>
      <c r="P479" s="257"/>
      <c r="Q479" s="257"/>
      <c r="R479" s="257"/>
      <c r="S479" s="257"/>
      <c r="T479" s="257"/>
    </row>
    <row r="480" spans="1:20" s="256" customFormat="1">
      <c r="A480" s="261"/>
      <c r="B480" s="166"/>
      <c r="C480" s="158"/>
      <c r="D480" s="164"/>
      <c r="E480" s="407"/>
      <c r="F480" s="749"/>
      <c r="H480" s="257"/>
      <c r="I480" s="257"/>
      <c r="J480" s="257"/>
      <c r="K480" s="257"/>
      <c r="L480" s="257"/>
      <c r="M480" s="257"/>
      <c r="N480" s="257"/>
      <c r="O480" s="257"/>
      <c r="P480" s="257"/>
      <c r="Q480" s="257"/>
      <c r="R480" s="257"/>
      <c r="S480" s="257"/>
      <c r="T480" s="257"/>
    </row>
    <row r="481" spans="1:20" s="256" customFormat="1">
      <c r="A481" s="261"/>
      <c r="B481" s="166"/>
      <c r="C481" s="158"/>
      <c r="D481" s="164"/>
      <c r="E481" s="407"/>
      <c r="F481" s="749"/>
      <c r="H481" s="257"/>
      <c r="I481" s="257"/>
      <c r="J481" s="257"/>
      <c r="K481" s="257"/>
      <c r="L481" s="257"/>
      <c r="M481" s="257"/>
      <c r="N481" s="257"/>
      <c r="O481" s="257"/>
      <c r="P481" s="257"/>
      <c r="Q481" s="257"/>
      <c r="R481" s="257"/>
      <c r="S481" s="257"/>
      <c r="T481" s="257"/>
    </row>
    <row r="482" spans="1:20" s="256" customFormat="1">
      <c r="A482" s="261"/>
      <c r="B482" s="166"/>
      <c r="C482" s="158"/>
      <c r="D482" s="164"/>
      <c r="E482" s="407"/>
      <c r="F482" s="749"/>
      <c r="H482" s="257"/>
      <c r="I482" s="257"/>
      <c r="J482" s="257"/>
      <c r="K482" s="257"/>
      <c r="L482" s="257"/>
      <c r="M482" s="257"/>
      <c r="N482" s="257"/>
      <c r="O482" s="257"/>
      <c r="P482" s="257"/>
      <c r="Q482" s="257"/>
      <c r="R482" s="257"/>
      <c r="S482" s="257"/>
      <c r="T482" s="257"/>
    </row>
    <row r="483" spans="1:20" s="256" customFormat="1">
      <c r="A483" s="261"/>
      <c r="B483" s="166"/>
      <c r="C483" s="158"/>
      <c r="D483" s="164"/>
      <c r="E483" s="407"/>
      <c r="F483" s="749"/>
      <c r="H483" s="257"/>
      <c r="I483" s="257"/>
      <c r="J483" s="257"/>
      <c r="K483" s="257"/>
      <c r="L483" s="257"/>
      <c r="M483" s="257"/>
      <c r="N483" s="257"/>
      <c r="O483" s="257"/>
      <c r="P483" s="257"/>
      <c r="Q483" s="257"/>
      <c r="R483" s="257"/>
      <c r="S483" s="257"/>
      <c r="T483" s="257"/>
    </row>
    <row r="484" spans="1:20" s="256" customFormat="1">
      <c r="A484" s="261"/>
      <c r="B484" s="166"/>
      <c r="C484" s="158"/>
      <c r="D484" s="164"/>
      <c r="E484" s="407"/>
      <c r="F484" s="749"/>
      <c r="H484" s="257"/>
      <c r="I484" s="257"/>
      <c r="J484" s="257"/>
      <c r="K484" s="257"/>
      <c r="L484" s="257"/>
      <c r="M484" s="257"/>
      <c r="N484" s="257"/>
      <c r="O484" s="257"/>
      <c r="P484" s="257"/>
      <c r="Q484" s="257"/>
      <c r="R484" s="257"/>
      <c r="S484" s="257"/>
      <c r="T484" s="257"/>
    </row>
    <row r="485" spans="1:20" s="256" customFormat="1">
      <c r="A485" s="261"/>
      <c r="B485" s="166"/>
      <c r="C485" s="158"/>
      <c r="D485" s="164"/>
      <c r="E485" s="407"/>
      <c r="F485" s="749"/>
      <c r="H485" s="257"/>
      <c r="I485" s="257"/>
      <c r="J485" s="257"/>
      <c r="K485" s="257"/>
      <c r="L485" s="257"/>
      <c r="M485" s="257"/>
      <c r="N485" s="257"/>
      <c r="O485" s="257"/>
      <c r="P485" s="257"/>
      <c r="Q485" s="257"/>
      <c r="R485" s="257"/>
      <c r="S485" s="257"/>
      <c r="T485" s="257"/>
    </row>
    <row r="486" spans="1:20" s="256" customFormat="1">
      <c r="A486" s="261"/>
      <c r="B486" s="166"/>
      <c r="C486" s="158"/>
      <c r="D486" s="164"/>
      <c r="E486" s="407"/>
      <c r="F486" s="749"/>
      <c r="H486" s="257"/>
      <c r="I486" s="257"/>
      <c r="J486" s="257"/>
      <c r="K486" s="257"/>
      <c r="L486" s="257"/>
      <c r="M486" s="257"/>
      <c r="N486" s="257"/>
      <c r="O486" s="257"/>
      <c r="P486" s="257"/>
      <c r="Q486" s="257"/>
      <c r="R486" s="257"/>
      <c r="S486" s="257"/>
      <c r="T486" s="257"/>
    </row>
    <row r="487" spans="1:20" s="256" customFormat="1">
      <c r="A487" s="261"/>
      <c r="B487" s="166"/>
      <c r="C487" s="158"/>
      <c r="D487" s="164"/>
      <c r="E487" s="407"/>
      <c r="F487" s="749"/>
      <c r="H487" s="257"/>
      <c r="I487" s="257"/>
      <c r="J487" s="257"/>
      <c r="K487" s="257"/>
      <c r="L487" s="257"/>
      <c r="M487" s="257"/>
      <c r="N487" s="257"/>
      <c r="O487" s="257"/>
      <c r="P487" s="257"/>
      <c r="Q487" s="257"/>
      <c r="R487" s="257"/>
      <c r="S487" s="257"/>
      <c r="T487" s="257"/>
    </row>
    <row r="488" spans="1:20" s="256" customFormat="1">
      <c r="A488" s="261"/>
      <c r="B488" s="166"/>
      <c r="C488" s="158"/>
      <c r="D488" s="164"/>
      <c r="E488" s="407"/>
      <c r="F488" s="749"/>
      <c r="H488" s="257"/>
      <c r="I488" s="257"/>
      <c r="J488" s="257"/>
      <c r="K488" s="257"/>
      <c r="L488" s="257"/>
      <c r="M488" s="257"/>
      <c r="N488" s="257"/>
      <c r="O488" s="257"/>
      <c r="P488" s="257"/>
      <c r="Q488" s="257"/>
      <c r="R488" s="257"/>
      <c r="S488" s="257"/>
      <c r="T488" s="257"/>
    </row>
    <row r="489" spans="1:20" s="256" customFormat="1">
      <c r="A489" s="261"/>
      <c r="B489" s="166"/>
      <c r="C489" s="158"/>
      <c r="D489" s="164"/>
      <c r="E489" s="407"/>
      <c r="F489" s="749"/>
      <c r="H489" s="257"/>
      <c r="I489" s="257"/>
      <c r="J489" s="257"/>
      <c r="K489" s="257"/>
      <c r="L489" s="257"/>
      <c r="M489" s="257"/>
      <c r="N489" s="257"/>
      <c r="O489" s="257"/>
      <c r="P489" s="257"/>
      <c r="Q489" s="257"/>
      <c r="R489" s="257"/>
      <c r="S489" s="257"/>
      <c r="T489" s="257"/>
    </row>
    <row r="490" spans="1:20" s="256" customFormat="1">
      <c r="A490" s="261"/>
      <c r="B490" s="166"/>
      <c r="C490" s="158"/>
      <c r="D490" s="164"/>
      <c r="E490" s="407"/>
      <c r="F490" s="749"/>
      <c r="H490" s="257"/>
      <c r="I490" s="257"/>
      <c r="J490" s="257"/>
      <c r="K490" s="257"/>
      <c r="L490" s="257"/>
      <c r="M490" s="257"/>
      <c r="N490" s="257"/>
      <c r="O490" s="257"/>
      <c r="P490" s="257"/>
      <c r="Q490" s="257"/>
      <c r="R490" s="257"/>
      <c r="S490" s="257"/>
      <c r="T490" s="257"/>
    </row>
    <row r="491" spans="1:20" s="256" customFormat="1">
      <c r="A491" s="261"/>
      <c r="B491" s="166"/>
      <c r="C491" s="158"/>
      <c r="D491" s="164"/>
      <c r="E491" s="407"/>
      <c r="F491" s="749"/>
      <c r="H491" s="257"/>
      <c r="I491" s="257"/>
      <c r="J491" s="257"/>
      <c r="K491" s="257"/>
      <c r="L491" s="257"/>
      <c r="M491" s="257"/>
      <c r="N491" s="257"/>
      <c r="O491" s="257"/>
      <c r="P491" s="257"/>
      <c r="Q491" s="257"/>
      <c r="R491" s="257"/>
      <c r="S491" s="257"/>
      <c r="T491" s="257"/>
    </row>
    <row r="492" spans="1:20" s="256" customFormat="1">
      <c r="A492" s="261"/>
      <c r="B492" s="166"/>
      <c r="C492" s="158"/>
      <c r="D492" s="164"/>
      <c r="E492" s="407"/>
      <c r="F492" s="749"/>
      <c r="H492" s="257"/>
      <c r="I492" s="257"/>
      <c r="J492" s="257"/>
      <c r="K492" s="257"/>
      <c r="L492" s="257"/>
      <c r="M492" s="257"/>
      <c r="N492" s="257"/>
      <c r="O492" s="257"/>
      <c r="P492" s="257"/>
      <c r="Q492" s="257"/>
      <c r="R492" s="257"/>
      <c r="S492" s="257"/>
      <c r="T492" s="257"/>
    </row>
    <row r="493" spans="1:20" s="256" customFormat="1">
      <c r="A493" s="261"/>
      <c r="B493" s="166"/>
      <c r="C493" s="158"/>
      <c r="D493" s="164"/>
      <c r="E493" s="407"/>
      <c r="F493" s="749"/>
      <c r="H493" s="257"/>
      <c r="I493" s="257"/>
      <c r="J493" s="257"/>
      <c r="K493" s="257"/>
      <c r="L493" s="257"/>
      <c r="M493" s="257"/>
      <c r="N493" s="257"/>
      <c r="O493" s="257"/>
      <c r="P493" s="257"/>
      <c r="Q493" s="257"/>
      <c r="R493" s="257"/>
      <c r="S493" s="257"/>
      <c r="T493" s="257"/>
    </row>
    <row r="494" spans="1:20" s="256" customFormat="1">
      <c r="A494" s="261"/>
      <c r="B494" s="166"/>
      <c r="C494" s="158"/>
      <c r="D494" s="164"/>
      <c r="E494" s="407"/>
      <c r="F494" s="749"/>
      <c r="H494" s="257"/>
      <c r="I494" s="257"/>
      <c r="J494" s="257"/>
      <c r="K494" s="257"/>
      <c r="L494" s="257"/>
      <c r="M494" s="257"/>
      <c r="N494" s="257"/>
      <c r="O494" s="257"/>
      <c r="P494" s="257"/>
      <c r="Q494" s="257"/>
      <c r="R494" s="257"/>
      <c r="S494" s="257"/>
      <c r="T494" s="257"/>
    </row>
    <row r="495" spans="1:20" s="256" customFormat="1">
      <c r="A495" s="261"/>
      <c r="B495" s="166"/>
      <c r="C495" s="158"/>
      <c r="D495" s="164"/>
      <c r="E495" s="407"/>
      <c r="F495" s="749"/>
      <c r="H495" s="257"/>
      <c r="I495" s="257"/>
      <c r="J495" s="257"/>
      <c r="K495" s="257"/>
      <c r="L495" s="257"/>
      <c r="M495" s="257"/>
      <c r="N495" s="257"/>
      <c r="O495" s="257"/>
      <c r="P495" s="257"/>
      <c r="Q495" s="257"/>
      <c r="R495" s="257"/>
      <c r="S495" s="257"/>
      <c r="T495" s="257"/>
    </row>
    <row r="496" spans="1:20" s="256" customFormat="1">
      <c r="A496" s="261"/>
      <c r="B496" s="166"/>
      <c r="C496" s="158"/>
      <c r="D496" s="164"/>
      <c r="E496" s="407"/>
      <c r="F496" s="749"/>
      <c r="H496" s="257"/>
      <c r="I496" s="257"/>
      <c r="J496" s="257"/>
      <c r="K496" s="257"/>
      <c r="L496" s="257"/>
      <c r="M496" s="257"/>
      <c r="N496" s="257"/>
      <c r="O496" s="257"/>
      <c r="P496" s="257"/>
      <c r="Q496" s="257"/>
      <c r="R496" s="257"/>
      <c r="S496" s="257"/>
      <c r="T496" s="257"/>
    </row>
    <row r="497" spans="1:20" s="256" customFormat="1">
      <c r="A497" s="261"/>
      <c r="B497" s="166"/>
      <c r="C497" s="158"/>
      <c r="D497" s="164"/>
      <c r="E497" s="407"/>
      <c r="F497" s="749"/>
      <c r="H497" s="257"/>
      <c r="I497" s="257"/>
      <c r="J497" s="257"/>
      <c r="K497" s="257"/>
      <c r="L497" s="257"/>
      <c r="M497" s="257"/>
      <c r="N497" s="257"/>
      <c r="O497" s="257"/>
      <c r="P497" s="257"/>
      <c r="Q497" s="257"/>
      <c r="R497" s="257"/>
      <c r="S497" s="257"/>
      <c r="T497" s="257"/>
    </row>
    <row r="498" spans="1:20" s="256" customFormat="1">
      <c r="A498" s="261"/>
      <c r="B498" s="166"/>
      <c r="C498" s="158"/>
      <c r="D498" s="164"/>
      <c r="E498" s="407"/>
      <c r="F498" s="749"/>
      <c r="H498" s="257"/>
      <c r="I498" s="257"/>
      <c r="J498" s="257"/>
      <c r="K498" s="257"/>
      <c r="L498" s="257"/>
      <c r="M498" s="257"/>
      <c r="N498" s="257"/>
      <c r="O498" s="257"/>
      <c r="P498" s="257"/>
      <c r="Q498" s="257"/>
      <c r="R498" s="257"/>
      <c r="S498" s="257"/>
      <c r="T498" s="257"/>
    </row>
    <row r="499" spans="1:20" s="256" customFormat="1">
      <c r="A499" s="261"/>
      <c r="B499" s="166"/>
      <c r="C499" s="158"/>
      <c r="D499" s="164"/>
      <c r="E499" s="407"/>
      <c r="F499" s="749"/>
      <c r="H499" s="257"/>
      <c r="I499" s="257"/>
      <c r="J499" s="257"/>
      <c r="K499" s="257"/>
      <c r="L499" s="257"/>
      <c r="M499" s="257"/>
      <c r="N499" s="257"/>
      <c r="O499" s="257"/>
      <c r="P499" s="257"/>
      <c r="Q499" s="257"/>
      <c r="R499" s="257"/>
      <c r="S499" s="257"/>
      <c r="T499" s="257"/>
    </row>
    <row r="500" spans="1:20" s="256" customFormat="1">
      <c r="A500" s="261"/>
      <c r="B500" s="166"/>
      <c r="C500" s="158"/>
      <c r="D500" s="164"/>
      <c r="E500" s="407"/>
      <c r="F500" s="749"/>
      <c r="H500" s="257"/>
      <c r="I500" s="257"/>
      <c r="J500" s="257"/>
      <c r="K500" s="257"/>
      <c r="L500" s="257"/>
      <c r="M500" s="257"/>
      <c r="N500" s="257"/>
      <c r="O500" s="257"/>
      <c r="P500" s="257"/>
      <c r="Q500" s="257"/>
      <c r="R500" s="257"/>
      <c r="S500" s="257"/>
      <c r="T500" s="257"/>
    </row>
    <row r="501" spans="1:20" s="256" customFormat="1">
      <c r="A501" s="261"/>
      <c r="B501" s="166"/>
      <c r="C501" s="158"/>
      <c r="D501" s="164"/>
      <c r="E501" s="407"/>
      <c r="F501" s="749"/>
      <c r="H501" s="257"/>
      <c r="I501" s="257"/>
      <c r="J501" s="257"/>
      <c r="K501" s="257"/>
      <c r="L501" s="257"/>
      <c r="M501" s="257"/>
      <c r="N501" s="257"/>
      <c r="O501" s="257"/>
      <c r="P501" s="257"/>
      <c r="Q501" s="257"/>
      <c r="R501" s="257"/>
      <c r="S501" s="257"/>
      <c r="T501" s="257"/>
    </row>
    <row r="502" spans="1:20" s="256" customFormat="1">
      <c r="A502" s="261"/>
      <c r="B502" s="166"/>
      <c r="C502" s="158"/>
      <c r="D502" s="164"/>
      <c r="E502" s="407"/>
      <c r="F502" s="749"/>
      <c r="H502" s="257"/>
      <c r="I502" s="257"/>
      <c r="J502" s="257"/>
      <c r="K502" s="257"/>
      <c r="L502" s="257"/>
      <c r="M502" s="257"/>
      <c r="N502" s="257"/>
      <c r="O502" s="257"/>
      <c r="P502" s="257"/>
      <c r="Q502" s="257"/>
      <c r="R502" s="257"/>
      <c r="S502" s="257"/>
      <c r="T502" s="257"/>
    </row>
    <row r="503" spans="1:20" s="256" customFormat="1">
      <c r="A503" s="261"/>
      <c r="B503" s="166"/>
      <c r="C503" s="158"/>
      <c r="D503" s="164"/>
      <c r="E503" s="407"/>
      <c r="F503" s="749"/>
      <c r="H503" s="257"/>
      <c r="I503" s="257"/>
      <c r="J503" s="257"/>
      <c r="K503" s="257"/>
      <c r="L503" s="257"/>
      <c r="M503" s="257"/>
      <c r="N503" s="257"/>
      <c r="O503" s="257"/>
      <c r="P503" s="257"/>
      <c r="Q503" s="257"/>
      <c r="R503" s="257"/>
      <c r="S503" s="257"/>
      <c r="T503" s="257"/>
    </row>
    <row r="504" spans="1:20" s="256" customFormat="1">
      <c r="A504" s="261"/>
      <c r="B504" s="166"/>
      <c r="C504" s="158"/>
      <c r="D504" s="164"/>
      <c r="E504" s="407"/>
      <c r="F504" s="749"/>
      <c r="H504" s="257"/>
      <c r="I504" s="257"/>
      <c r="J504" s="257"/>
      <c r="K504" s="257"/>
      <c r="L504" s="257"/>
      <c r="M504" s="257"/>
      <c r="N504" s="257"/>
      <c r="O504" s="257"/>
      <c r="P504" s="257"/>
      <c r="Q504" s="257"/>
      <c r="R504" s="257"/>
      <c r="S504" s="257"/>
      <c r="T504" s="257"/>
    </row>
    <row r="505" spans="1:20" s="256" customFormat="1">
      <c r="A505" s="261"/>
      <c r="B505" s="166"/>
      <c r="C505" s="158"/>
      <c r="D505" s="164"/>
      <c r="E505" s="407"/>
      <c r="F505" s="749"/>
      <c r="H505" s="257"/>
      <c r="I505" s="257"/>
      <c r="J505" s="257"/>
      <c r="K505" s="257"/>
      <c r="L505" s="257"/>
      <c r="M505" s="257"/>
      <c r="N505" s="257"/>
      <c r="O505" s="257"/>
      <c r="P505" s="257"/>
      <c r="Q505" s="257"/>
      <c r="R505" s="257"/>
      <c r="S505" s="257"/>
      <c r="T505" s="257"/>
    </row>
    <row r="506" spans="1:20" s="256" customFormat="1">
      <c r="A506" s="261"/>
      <c r="B506" s="166"/>
      <c r="C506" s="158"/>
      <c r="D506" s="164"/>
      <c r="E506" s="407"/>
      <c r="F506" s="749"/>
      <c r="H506" s="257"/>
      <c r="I506" s="257"/>
      <c r="J506" s="257"/>
      <c r="K506" s="257"/>
      <c r="L506" s="257"/>
      <c r="M506" s="257"/>
      <c r="N506" s="257"/>
      <c r="O506" s="257"/>
      <c r="P506" s="257"/>
      <c r="Q506" s="257"/>
      <c r="R506" s="257"/>
      <c r="S506" s="257"/>
      <c r="T506" s="257"/>
    </row>
    <row r="507" spans="1:20" s="256" customFormat="1">
      <c r="A507" s="261"/>
      <c r="B507" s="166"/>
      <c r="C507" s="158"/>
      <c r="D507" s="164"/>
      <c r="E507" s="407"/>
      <c r="F507" s="749"/>
      <c r="H507" s="257"/>
      <c r="I507" s="257"/>
      <c r="J507" s="257"/>
      <c r="K507" s="257"/>
      <c r="L507" s="257"/>
      <c r="M507" s="257"/>
      <c r="N507" s="257"/>
      <c r="O507" s="257"/>
      <c r="P507" s="257"/>
      <c r="Q507" s="257"/>
      <c r="R507" s="257"/>
      <c r="S507" s="257"/>
      <c r="T507" s="257"/>
    </row>
    <row r="508" spans="1:20" s="256" customFormat="1">
      <c r="A508" s="261"/>
      <c r="B508" s="166"/>
      <c r="C508" s="158"/>
      <c r="D508" s="164"/>
      <c r="E508" s="407"/>
      <c r="F508" s="749"/>
      <c r="H508" s="257"/>
      <c r="I508" s="257"/>
      <c r="J508" s="257"/>
      <c r="K508" s="257"/>
      <c r="L508" s="257"/>
      <c r="M508" s="257"/>
      <c r="N508" s="257"/>
      <c r="O508" s="257"/>
      <c r="P508" s="257"/>
      <c r="Q508" s="257"/>
      <c r="R508" s="257"/>
      <c r="S508" s="257"/>
      <c r="T508" s="257"/>
    </row>
    <row r="509" spans="1:20" s="256" customFormat="1">
      <c r="A509" s="261"/>
      <c r="B509" s="166"/>
      <c r="C509" s="158"/>
      <c r="D509" s="164"/>
      <c r="E509" s="407"/>
      <c r="F509" s="749"/>
      <c r="H509" s="257"/>
      <c r="I509" s="257"/>
      <c r="J509" s="257"/>
      <c r="K509" s="257"/>
      <c r="L509" s="257"/>
      <c r="M509" s="257"/>
      <c r="N509" s="257"/>
      <c r="O509" s="257"/>
      <c r="P509" s="257"/>
      <c r="Q509" s="257"/>
      <c r="R509" s="257"/>
      <c r="S509" s="257"/>
      <c r="T509" s="257"/>
    </row>
    <row r="510" spans="1:20" s="256" customFormat="1">
      <c r="A510" s="261"/>
      <c r="B510" s="166"/>
      <c r="C510" s="158"/>
      <c r="D510" s="164"/>
      <c r="E510" s="407"/>
      <c r="F510" s="749"/>
      <c r="H510" s="257"/>
      <c r="I510" s="257"/>
      <c r="J510" s="257"/>
      <c r="K510" s="257"/>
      <c r="L510" s="257"/>
      <c r="M510" s="257"/>
      <c r="N510" s="257"/>
      <c r="O510" s="257"/>
      <c r="P510" s="257"/>
      <c r="Q510" s="257"/>
      <c r="R510" s="257"/>
      <c r="S510" s="257"/>
      <c r="T510" s="257"/>
    </row>
    <row r="511" spans="1:20" s="256" customFormat="1">
      <c r="A511" s="261"/>
      <c r="B511" s="166"/>
      <c r="C511" s="158"/>
      <c r="D511" s="164"/>
      <c r="E511" s="407"/>
      <c r="F511" s="749"/>
      <c r="H511" s="257"/>
      <c r="I511" s="257"/>
      <c r="J511" s="257"/>
      <c r="K511" s="257"/>
      <c r="L511" s="257"/>
      <c r="M511" s="257"/>
      <c r="N511" s="257"/>
      <c r="O511" s="257"/>
      <c r="P511" s="257"/>
      <c r="Q511" s="257"/>
      <c r="R511" s="257"/>
      <c r="S511" s="257"/>
      <c r="T511" s="257"/>
    </row>
    <row r="512" spans="1:20" s="256" customFormat="1">
      <c r="A512" s="261"/>
      <c r="B512" s="166"/>
      <c r="C512" s="158"/>
      <c r="D512" s="164"/>
      <c r="E512" s="407"/>
      <c r="F512" s="749"/>
      <c r="H512" s="257"/>
      <c r="I512" s="257"/>
      <c r="J512" s="257"/>
      <c r="K512" s="257"/>
      <c r="L512" s="257"/>
      <c r="M512" s="257"/>
      <c r="N512" s="257"/>
      <c r="O512" s="257"/>
      <c r="P512" s="257"/>
      <c r="Q512" s="257"/>
      <c r="R512" s="257"/>
      <c r="S512" s="257"/>
      <c r="T512" s="257"/>
    </row>
    <row r="513" spans="1:20" s="256" customFormat="1">
      <c r="A513" s="261"/>
      <c r="B513" s="166"/>
      <c r="C513" s="158"/>
      <c r="D513" s="164"/>
      <c r="E513" s="407"/>
      <c r="F513" s="749"/>
      <c r="H513" s="257"/>
      <c r="I513" s="257"/>
      <c r="J513" s="257"/>
      <c r="K513" s="257"/>
      <c r="L513" s="257"/>
      <c r="M513" s="257"/>
      <c r="N513" s="257"/>
      <c r="O513" s="257"/>
      <c r="P513" s="257"/>
      <c r="Q513" s="257"/>
      <c r="R513" s="257"/>
      <c r="S513" s="257"/>
      <c r="T513" s="257"/>
    </row>
    <row r="514" spans="1:20" s="256" customFormat="1">
      <c r="A514" s="261"/>
      <c r="B514" s="166"/>
      <c r="C514" s="158"/>
      <c r="D514" s="164"/>
      <c r="E514" s="407"/>
      <c r="F514" s="749"/>
      <c r="H514" s="257"/>
      <c r="I514" s="257"/>
      <c r="J514" s="257"/>
      <c r="K514" s="257"/>
      <c r="L514" s="257"/>
      <c r="M514" s="257"/>
      <c r="N514" s="257"/>
      <c r="O514" s="257"/>
      <c r="P514" s="257"/>
      <c r="Q514" s="257"/>
      <c r="R514" s="257"/>
      <c r="S514" s="257"/>
      <c r="T514" s="257"/>
    </row>
    <row r="515" spans="1:20" s="256" customFormat="1">
      <c r="A515" s="261"/>
      <c r="B515" s="166"/>
      <c r="C515" s="158"/>
      <c r="D515" s="164"/>
      <c r="E515" s="407"/>
      <c r="F515" s="749"/>
      <c r="H515" s="257"/>
      <c r="I515" s="257"/>
      <c r="J515" s="257"/>
      <c r="K515" s="257"/>
      <c r="L515" s="257"/>
      <c r="M515" s="257"/>
      <c r="N515" s="257"/>
      <c r="O515" s="257"/>
      <c r="P515" s="257"/>
      <c r="Q515" s="257"/>
      <c r="R515" s="257"/>
      <c r="S515" s="257"/>
      <c r="T515" s="257"/>
    </row>
    <row r="516" spans="1:20" s="256" customFormat="1">
      <c r="A516" s="261"/>
      <c r="B516" s="166"/>
      <c r="C516" s="158"/>
      <c r="D516" s="164"/>
      <c r="E516" s="407"/>
      <c r="F516" s="749"/>
      <c r="H516" s="257"/>
      <c r="I516" s="257"/>
      <c r="J516" s="257"/>
      <c r="K516" s="257"/>
      <c r="L516" s="257"/>
      <c r="M516" s="257"/>
      <c r="N516" s="257"/>
      <c r="O516" s="257"/>
      <c r="P516" s="257"/>
      <c r="Q516" s="257"/>
      <c r="R516" s="257"/>
      <c r="S516" s="257"/>
      <c r="T516" s="257"/>
    </row>
    <row r="517" spans="1:20" s="256" customFormat="1">
      <c r="A517" s="261"/>
      <c r="B517" s="166"/>
      <c r="C517" s="158"/>
      <c r="D517" s="164"/>
      <c r="E517" s="407"/>
      <c r="F517" s="749"/>
      <c r="H517" s="257"/>
      <c r="I517" s="257"/>
      <c r="J517" s="257"/>
      <c r="K517" s="257"/>
      <c r="L517" s="257"/>
      <c r="M517" s="257"/>
      <c r="N517" s="257"/>
      <c r="O517" s="257"/>
      <c r="P517" s="257"/>
      <c r="Q517" s="257"/>
      <c r="R517" s="257"/>
      <c r="S517" s="257"/>
      <c r="T517" s="257"/>
    </row>
    <row r="518" spans="1:20" s="256" customFormat="1">
      <c r="A518" s="261"/>
      <c r="B518" s="166"/>
      <c r="C518" s="158"/>
      <c r="D518" s="164"/>
      <c r="E518" s="407"/>
      <c r="F518" s="749"/>
      <c r="H518" s="257"/>
      <c r="I518" s="257"/>
      <c r="J518" s="257"/>
      <c r="K518" s="257"/>
      <c r="L518" s="257"/>
      <c r="M518" s="257"/>
      <c r="N518" s="257"/>
      <c r="O518" s="257"/>
      <c r="P518" s="257"/>
      <c r="Q518" s="257"/>
      <c r="R518" s="257"/>
      <c r="S518" s="257"/>
      <c r="T518" s="257"/>
    </row>
    <row r="519" spans="1:20" s="256" customFormat="1">
      <c r="A519" s="261"/>
      <c r="B519" s="166"/>
      <c r="C519" s="158"/>
      <c r="D519" s="164"/>
      <c r="E519" s="407"/>
      <c r="F519" s="749"/>
      <c r="H519" s="257"/>
      <c r="I519" s="257"/>
      <c r="J519" s="257"/>
      <c r="K519" s="257"/>
      <c r="L519" s="257"/>
      <c r="M519" s="257"/>
      <c r="N519" s="257"/>
      <c r="O519" s="257"/>
      <c r="P519" s="257"/>
      <c r="Q519" s="257"/>
      <c r="R519" s="257"/>
      <c r="S519" s="257"/>
      <c r="T519" s="257"/>
    </row>
    <row r="520" spans="1:20" s="256" customFormat="1">
      <c r="A520" s="261"/>
      <c r="B520" s="166"/>
      <c r="C520" s="158"/>
      <c r="D520" s="164"/>
      <c r="E520" s="407"/>
      <c r="F520" s="749"/>
      <c r="H520" s="257"/>
      <c r="I520" s="257"/>
      <c r="J520" s="257"/>
      <c r="K520" s="257"/>
      <c r="L520" s="257"/>
      <c r="M520" s="257"/>
      <c r="N520" s="257"/>
      <c r="O520" s="257"/>
      <c r="P520" s="257"/>
      <c r="Q520" s="257"/>
      <c r="R520" s="257"/>
      <c r="S520" s="257"/>
      <c r="T520" s="257"/>
    </row>
    <row r="521" spans="1:20" s="256" customFormat="1">
      <c r="A521" s="261"/>
      <c r="B521" s="166"/>
      <c r="C521" s="158"/>
      <c r="D521" s="164"/>
      <c r="E521" s="407"/>
      <c r="F521" s="749"/>
      <c r="H521" s="257"/>
      <c r="I521" s="257"/>
      <c r="J521" s="257"/>
      <c r="K521" s="257"/>
      <c r="L521" s="257"/>
      <c r="M521" s="257"/>
      <c r="N521" s="257"/>
      <c r="O521" s="257"/>
      <c r="P521" s="257"/>
      <c r="Q521" s="257"/>
      <c r="R521" s="257"/>
      <c r="S521" s="257"/>
      <c r="T521" s="257"/>
    </row>
    <row r="522" spans="1:20" s="256" customFormat="1">
      <c r="A522" s="261"/>
      <c r="B522" s="166"/>
      <c r="C522" s="158"/>
      <c r="D522" s="164"/>
      <c r="E522" s="407"/>
      <c r="F522" s="749"/>
      <c r="H522" s="257"/>
      <c r="I522" s="257"/>
      <c r="J522" s="257"/>
      <c r="K522" s="257"/>
      <c r="L522" s="257"/>
      <c r="M522" s="257"/>
      <c r="N522" s="257"/>
      <c r="O522" s="257"/>
      <c r="P522" s="257"/>
      <c r="Q522" s="257"/>
      <c r="R522" s="257"/>
      <c r="S522" s="257"/>
      <c r="T522" s="257"/>
    </row>
    <row r="523" spans="1:20" s="256" customFormat="1">
      <c r="A523" s="261"/>
      <c r="B523" s="166"/>
      <c r="C523" s="158"/>
      <c r="D523" s="164"/>
      <c r="E523" s="407"/>
      <c r="F523" s="749"/>
      <c r="H523" s="257"/>
      <c r="I523" s="257"/>
      <c r="J523" s="257"/>
      <c r="K523" s="257"/>
      <c r="L523" s="257"/>
      <c r="M523" s="257"/>
      <c r="N523" s="257"/>
      <c r="O523" s="257"/>
      <c r="P523" s="257"/>
      <c r="Q523" s="257"/>
      <c r="R523" s="257"/>
      <c r="S523" s="257"/>
      <c r="T523" s="257"/>
    </row>
    <row r="524" spans="1:20" s="256" customFormat="1">
      <c r="A524" s="261"/>
      <c r="B524" s="166"/>
      <c r="C524" s="158"/>
      <c r="D524" s="164"/>
      <c r="E524" s="407"/>
      <c r="F524" s="749"/>
      <c r="H524" s="257"/>
      <c r="I524" s="257"/>
      <c r="J524" s="257"/>
      <c r="K524" s="257"/>
      <c r="L524" s="257"/>
      <c r="M524" s="257"/>
      <c r="N524" s="257"/>
      <c r="O524" s="257"/>
      <c r="P524" s="257"/>
      <c r="Q524" s="257"/>
      <c r="R524" s="257"/>
      <c r="S524" s="257"/>
      <c r="T524" s="257"/>
    </row>
    <row r="525" spans="1:20" s="256" customFormat="1">
      <c r="A525" s="261"/>
      <c r="B525" s="166"/>
      <c r="C525" s="158"/>
      <c r="D525" s="164"/>
      <c r="E525" s="407"/>
      <c r="F525" s="749"/>
      <c r="H525" s="257"/>
      <c r="I525" s="257"/>
      <c r="J525" s="257"/>
      <c r="K525" s="257"/>
      <c r="L525" s="257"/>
      <c r="M525" s="257"/>
      <c r="N525" s="257"/>
      <c r="O525" s="257"/>
      <c r="P525" s="257"/>
      <c r="Q525" s="257"/>
      <c r="R525" s="257"/>
      <c r="S525" s="257"/>
      <c r="T525" s="257"/>
    </row>
    <row r="526" spans="1:20" s="256" customFormat="1">
      <c r="A526" s="261"/>
      <c r="B526" s="166"/>
      <c r="C526" s="158"/>
      <c r="D526" s="164"/>
      <c r="E526" s="407"/>
      <c r="F526" s="749"/>
      <c r="H526" s="257"/>
      <c r="I526" s="257"/>
      <c r="J526" s="257"/>
      <c r="K526" s="257"/>
      <c r="L526" s="257"/>
      <c r="M526" s="257"/>
      <c r="N526" s="257"/>
      <c r="O526" s="257"/>
      <c r="P526" s="257"/>
      <c r="Q526" s="257"/>
      <c r="R526" s="257"/>
      <c r="S526" s="257"/>
      <c r="T526" s="257"/>
    </row>
    <row r="527" spans="1:20" s="256" customFormat="1">
      <c r="A527" s="261"/>
      <c r="B527" s="166"/>
      <c r="C527" s="158"/>
      <c r="D527" s="164"/>
      <c r="E527" s="407"/>
      <c r="F527" s="749"/>
      <c r="H527" s="257"/>
      <c r="I527" s="257"/>
      <c r="J527" s="257"/>
      <c r="K527" s="257"/>
      <c r="L527" s="257"/>
      <c r="M527" s="257"/>
      <c r="N527" s="257"/>
      <c r="O527" s="257"/>
      <c r="P527" s="257"/>
      <c r="Q527" s="257"/>
      <c r="R527" s="257"/>
      <c r="S527" s="257"/>
      <c r="T527" s="257"/>
    </row>
    <row r="528" spans="1:20" s="256" customFormat="1">
      <c r="A528" s="261"/>
      <c r="B528" s="166"/>
      <c r="C528" s="158"/>
      <c r="D528" s="164"/>
      <c r="E528" s="407"/>
      <c r="F528" s="749"/>
      <c r="H528" s="257"/>
      <c r="I528" s="257"/>
      <c r="J528" s="257"/>
      <c r="K528" s="257"/>
      <c r="L528" s="257"/>
      <c r="M528" s="257"/>
      <c r="N528" s="257"/>
      <c r="O528" s="257"/>
      <c r="P528" s="257"/>
      <c r="Q528" s="257"/>
      <c r="R528" s="257"/>
      <c r="S528" s="257"/>
      <c r="T528" s="257"/>
    </row>
    <row r="529" spans="1:20" s="256" customFormat="1">
      <c r="A529" s="261"/>
      <c r="B529" s="166"/>
      <c r="C529" s="158"/>
      <c r="D529" s="164"/>
      <c r="E529" s="407"/>
      <c r="F529" s="749"/>
      <c r="H529" s="257"/>
      <c r="I529" s="257"/>
      <c r="J529" s="257"/>
      <c r="K529" s="257"/>
      <c r="L529" s="257"/>
      <c r="M529" s="257"/>
      <c r="N529" s="257"/>
      <c r="O529" s="257"/>
      <c r="P529" s="257"/>
      <c r="Q529" s="257"/>
      <c r="R529" s="257"/>
      <c r="S529" s="257"/>
      <c r="T529" s="257"/>
    </row>
    <row r="530" spans="1:20" s="256" customFormat="1">
      <c r="A530" s="261"/>
      <c r="B530" s="166"/>
      <c r="C530" s="158"/>
      <c r="D530" s="164"/>
      <c r="E530" s="407"/>
      <c r="F530" s="749"/>
      <c r="H530" s="257"/>
      <c r="I530" s="257"/>
      <c r="J530" s="257"/>
      <c r="K530" s="257"/>
      <c r="L530" s="257"/>
      <c r="M530" s="257"/>
      <c r="N530" s="257"/>
      <c r="O530" s="257"/>
      <c r="P530" s="257"/>
      <c r="Q530" s="257"/>
      <c r="R530" s="257"/>
      <c r="S530" s="257"/>
      <c r="T530" s="257"/>
    </row>
    <row r="531" spans="1:20" s="256" customFormat="1">
      <c r="A531" s="261"/>
      <c r="B531" s="166"/>
      <c r="C531" s="158"/>
      <c r="D531" s="164"/>
      <c r="E531" s="407"/>
      <c r="F531" s="749"/>
      <c r="H531" s="257"/>
      <c r="I531" s="257"/>
      <c r="J531" s="257"/>
      <c r="K531" s="257"/>
      <c r="L531" s="257"/>
      <c r="M531" s="257"/>
      <c r="N531" s="257"/>
      <c r="O531" s="257"/>
      <c r="P531" s="257"/>
      <c r="Q531" s="257"/>
      <c r="R531" s="257"/>
      <c r="S531" s="257"/>
      <c r="T531" s="257"/>
    </row>
    <row r="532" spans="1:20" s="256" customFormat="1">
      <c r="A532" s="261"/>
      <c r="B532" s="166"/>
      <c r="C532" s="158"/>
      <c r="D532" s="164"/>
      <c r="E532" s="407"/>
      <c r="F532" s="749"/>
      <c r="H532" s="257"/>
      <c r="I532" s="257"/>
      <c r="J532" s="257"/>
      <c r="K532" s="257"/>
      <c r="L532" s="257"/>
      <c r="M532" s="257"/>
      <c r="N532" s="257"/>
      <c r="O532" s="257"/>
      <c r="P532" s="257"/>
      <c r="Q532" s="257"/>
      <c r="R532" s="257"/>
      <c r="S532" s="257"/>
      <c r="T532" s="257"/>
    </row>
    <row r="533" spans="1:20" s="256" customFormat="1">
      <c r="A533" s="261"/>
      <c r="B533" s="166"/>
      <c r="C533" s="158"/>
      <c r="D533" s="164"/>
      <c r="E533" s="407"/>
      <c r="F533" s="749"/>
      <c r="H533" s="257"/>
      <c r="I533" s="257"/>
      <c r="J533" s="257"/>
      <c r="K533" s="257"/>
      <c r="L533" s="257"/>
      <c r="M533" s="257"/>
      <c r="N533" s="257"/>
      <c r="O533" s="257"/>
      <c r="P533" s="257"/>
      <c r="Q533" s="257"/>
      <c r="R533" s="257"/>
      <c r="S533" s="257"/>
      <c r="T533" s="257"/>
    </row>
    <row r="534" spans="1:20" s="256" customFormat="1">
      <c r="A534" s="261"/>
      <c r="B534" s="166"/>
      <c r="C534" s="158"/>
      <c r="D534" s="164"/>
      <c r="E534" s="407"/>
      <c r="F534" s="749"/>
      <c r="H534" s="257"/>
      <c r="I534" s="257"/>
      <c r="J534" s="257"/>
      <c r="K534" s="257"/>
      <c r="L534" s="257"/>
      <c r="M534" s="257"/>
      <c r="N534" s="257"/>
      <c r="O534" s="257"/>
      <c r="P534" s="257"/>
      <c r="Q534" s="257"/>
      <c r="R534" s="257"/>
      <c r="S534" s="257"/>
      <c r="T534" s="257"/>
    </row>
    <row r="535" spans="1:20" s="256" customFormat="1">
      <c r="A535" s="261"/>
      <c r="B535" s="166"/>
      <c r="C535" s="158"/>
      <c r="D535" s="164"/>
      <c r="E535" s="407"/>
      <c r="F535" s="749"/>
      <c r="H535" s="257"/>
      <c r="I535" s="257"/>
      <c r="J535" s="257"/>
      <c r="K535" s="257"/>
      <c r="L535" s="257"/>
      <c r="M535" s="257"/>
      <c r="N535" s="257"/>
      <c r="O535" s="257"/>
      <c r="P535" s="257"/>
      <c r="Q535" s="257"/>
      <c r="R535" s="257"/>
      <c r="S535" s="257"/>
      <c r="T535" s="257"/>
    </row>
    <row r="536" spans="1:20" s="256" customFormat="1">
      <c r="A536" s="261"/>
      <c r="B536" s="166"/>
      <c r="C536" s="158"/>
      <c r="D536" s="164"/>
      <c r="E536" s="407"/>
      <c r="F536" s="749"/>
      <c r="H536" s="257"/>
      <c r="I536" s="257"/>
      <c r="J536" s="257"/>
      <c r="K536" s="257"/>
      <c r="L536" s="257"/>
      <c r="M536" s="257"/>
      <c r="N536" s="257"/>
      <c r="O536" s="257"/>
      <c r="P536" s="257"/>
      <c r="Q536" s="257"/>
      <c r="R536" s="257"/>
      <c r="S536" s="257"/>
      <c r="T536" s="257"/>
    </row>
    <row r="537" spans="1:20" s="256" customFormat="1">
      <c r="A537" s="261"/>
      <c r="B537" s="166"/>
      <c r="C537" s="158"/>
      <c r="D537" s="164"/>
      <c r="E537" s="407"/>
      <c r="F537" s="749"/>
      <c r="H537" s="257"/>
      <c r="I537" s="257"/>
      <c r="J537" s="257"/>
      <c r="K537" s="257"/>
      <c r="L537" s="257"/>
      <c r="M537" s="257"/>
      <c r="N537" s="257"/>
      <c r="O537" s="257"/>
      <c r="P537" s="257"/>
      <c r="Q537" s="257"/>
      <c r="R537" s="257"/>
      <c r="S537" s="257"/>
      <c r="T537" s="257"/>
    </row>
    <row r="538" spans="1:20" s="256" customFormat="1">
      <c r="A538" s="261"/>
      <c r="B538" s="166"/>
      <c r="C538" s="158"/>
      <c r="D538" s="164"/>
      <c r="E538" s="407"/>
      <c r="F538" s="749"/>
      <c r="H538" s="257"/>
      <c r="I538" s="257"/>
      <c r="J538" s="257"/>
      <c r="K538" s="257"/>
      <c r="L538" s="257"/>
      <c r="M538" s="257"/>
      <c r="N538" s="257"/>
      <c r="O538" s="257"/>
      <c r="P538" s="257"/>
      <c r="Q538" s="257"/>
      <c r="R538" s="257"/>
      <c r="S538" s="257"/>
      <c r="T538" s="257"/>
    </row>
    <row r="539" spans="1:20" s="256" customFormat="1">
      <c r="A539" s="261"/>
      <c r="B539" s="166"/>
      <c r="C539" s="158"/>
      <c r="D539" s="164"/>
      <c r="E539" s="407"/>
      <c r="F539" s="749"/>
      <c r="H539" s="257"/>
      <c r="I539" s="257"/>
      <c r="J539" s="257"/>
      <c r="K539" s="257"/>
      <c r="L539" s="257"/>
      <c r="M539" s="257"/>
      <c r="N539" s="257"/>
      <c r="O539" s="257"/>
      <c r="P539" s="257"/>
      <c r="Q539" s="257"/>
      <c r="R539" s="257"/>
      <c r="S539" s="257"/>
      <c r="T539" s="257"/>
    </row>
    <row r="540" spans="1:20" s="256" customFormat="1">
      <c r="A540" s="261"/>
      <c r="B540" s="166"/>
      <c r="C540" s="158"/>
      <c r="D540" s="164"/>
      <c r="E540" s="407"/>
      <c r="F540" s="749"/>
      <c r="H540" s="257"/>
      <c r="I540" s="257"/>
      <c r="J540" s="257"/>
      <c r="K540" s="257"/>
      <c r="L540" s="257"/>
      <c r="M540" s="257"/>
      <c r="N540" s="257"/>
      <c r="O540" s="257"/>
      <c r="P540" s="257"/>
      <c r="Q540" s="257"/>
      <c r="R540" s="257"/>
      <c r="S540" s="257"/>
      <c r="T540" s="257"/>
    </row>
    <row r="541" spans="1:20" s="256" customFormat="1">
      <c r="A541" s="261"/>
      <c r="B541" s="166"/>
      <c r="C541" s="158"/>
      <c r="D541" s="164"/>
      <c r="E541" s="407"/>
      <c r="F541" s="749"/>
      <c r="H541" s="257"/>
      <c r="I541" s="257"/>
      <c r="J541" s="257"/>
      <c r="K541" s="257"/>
      <c r="L541" s="257"/>
      <c r="M541" s="257"/>
      <c r="N541" s="257"/>
      <c r="O541" s="257"/>
      <c r="P541" s="257"/>
      <c r="Q541" s="257"/>
      <c r="R541" s="257"/>
      <c r="S541" s="257"/>
      <c r="T541" s="257"/>
    </row>
    <row r="542" spans="1:20" s="256" customFormat="1">
      <c r="A542" s="261"/>
      <c r="B542" s="166"/>
      <c r="C542" s="158"/>
      <c r="D542" s="164"/>
      <c r="E542" s="407"/>
      <c r="F542" s="749"/>
      <c r="H542" s="257"/>
      <c r="I542" s="257"/>
      <c r="J542" s="257"/>
      <c r="K542" s="257"/>
      <c r="L542" s="257"/>
      <c r="M542" s="257"/>
      <c r="N542" s="257"/>
      <c r="O542" s="257"/>
      <c r="P542" s="257"/>
      <c r="Q542" s="257"/>
      <c r="R542" s="257"/>
      <c r="S542" s="257"/>
      <c r="T542" s="257"/>
    </row>
    <row r="543" spans="1:20" s="256" customFormat="1">
      <c r="A543" s="261"/>
      <c r="B543" s="166"/>
      <c r="C543" s="158"/>
      <c r="D543" s="164"/>
      <c r="E543" s="407"/>
      <c r="F543" s="749"/>
      <c r="H543" s="257"/>
      <c r="I543" s="257"/>
      <c r="J543" s="257"/>
      <c r="K543" s="257"/>
      <c r="L543" s="257"/>
      <c r="M543" s="257"/>
      <c r="N543" s="257"/>
      <c r="O543" s="257"/>
      <c r="P543" s="257"/>
      <c r="Q543" s="257"/>
      <c r="R543" s="257"/>
      <c r="S543" s="257"/>
      <c r="T543" s="257"/>
    </row>
    <row r="544" spans="1:20" s="256" customFormat="1">
      <c r="A544" s="261"/>
      <c r="B544" s="166"/>
      <c r="C544" s="158"/>
      <c r="D544" s="164"/>
      <c r="E544" s="407"/>
      <c r="F544" s="749"/>
      <c r="H544" s="257"/>
      <c r="I544" s="257"/>
      <c r="J544" s="257"/>
      <c r="K544" s="257"/>
      <c r="L544" s="257"/>
      <c r="M544" s="257"/>
      <c r="N544" s="257"/>
      <c r="O544" s="257"/>
      <c r="P544" s="257"/>
      <c r="Q544" s="257"/>
      <c r="R544" s="257"/>
      <c r="S544" s="257"/>
      <c r="T544" s="257"/>
    </row>
    <row r="545" spans="1:20" s="256" customFormat="1">
      <c r="A545" s="261"/>
      <c r="B545" s="166"/>
      <c r="C545" s="158"/>
      <c r="D545" s="164"/>
      <c r="E545" s="407"/>
      <c r="F545" s="749"/>
      <c r="H545" s="257"/>
      <c r="I545" s="257"/>
      <c r="J545" s="257"/>
      <c r="K545" s="257"/>
      <c r="L545" s="257"/>
      <c r="M545" s="257"/>
      <c r="N545" s="257"/>
      <c r="O545" s="257"/>
      <c r="P545" s="257"/>
      <c r="Q545" s="257"/>
      <c r="R545" s="257"/>
      <c r="S545" s="257"/>
      <c r="T545" s="257"/>
    </row>
    <row r="546" spans="1:20" s="256" customFormat="1">
      <c r="A546" s="261"/>
      <c r="B546" s="166"/>
      <c r="C546" s="158"/>
      <c r="D546" s="164"/>
      <c r="E546" s="407"/>
      <c r="F546" s="749"/>
      <c r="H546" s="257"/>
      <c r="I546" s="257"/>
      <c r="J546" s="257"/>
      <c r="K546" s="257"/>
      <c r="L546" s="257"/>
      <c r="M546" s="257"/>
      <c r="N546" s="257"/>
      <c r="O546" s="257"/>
      <c r="P546" s="257"/>
      <c r="Q546" s="257"/>
      <c r="R546" s="257"/>
      <c r="S546" s="257"/>
      <c r="T546" s="257"/>
    </row>
    <row r="547" spans="1:20" s="256" customFormat="1">
      <c r="A547" s="261"/>
      <c r="B547" s="166"/>
      <c r="C547" s="158"/>
      <c r="D547" s="164"/>
      <c r="E547" s="407"/>
      <c r="F547" s="749"/>
      <c r="H547" s="257"/>
      <c r="I547" s="257"/>
      <c r="J547" s="257"/>
      <c r="K547" s="257"/>
      <c r="L547" s="257"/>
      <c r="M547" s="257"/>
      <c r="N547" s="257"/>
      <c r="O547" s="257"/>
      <c r="P547" s="257"/>
      <c r="Q547" s="257"/>
      <c r="R547" s="257"/>
      <c r="S547" s="257"/>
      <c r="T547" s="257"/>
    </row>
    <row r="548" spans="1:20" s="256" customFormat="1">
      <c r="A548" s="261"/>
      <c r="B548" s="166"/>
      <c r="C548" s="158"/>
      <c r="D548" s="164"/>
      <c r="E548" s="407"/>
      <c r="F548" s="749"/>
      <c r="H548" s="257"/>
      <c r="I548" s="257"/>
      <c r="J548" s="257"/>
      <c r="K548" s="257"/>
      <c r="L548" s="257"/>
      <c r="M548" s="257"/>
      <c r="N548" s="257"/>
      <c r="O548" s="257"/>
      <c r="P548" s="257"/>
      <c r="Q548" s="257"/>
      <c r="R548" s="257"/>
      <c r="S548" s="257"/>
      <c r="T548" s="257"/>
    </row>
    <row r="549" spans="1:20" s="256" customFormat="1">
      <c r="A549" s="261"/>
      <c r="B549" s="166"/>
      <c r="C549" s="158"/>
      <c r="D549" s="164"/>
      <c r="E549" s="407"/>
      <c r="F549" s="749"/>
      <c r="H549" s="257"/>
      <c r="I549" s="257"/>
      <c r="J549" s="257"/>
      <c r="K549" s="257"/>
      <c r="L549" s="257"/>
      <c r="M549" s="257"/>
      <c r="N549" s="257"/>
      <c r="O549" s="257"/>
      <c r="P549" s="257"/>
      <c r="Q549" s="257"/>
      <c r="R549" s="257"/>
      <c r="S549" s="257"/>
      <c r="T549" s="257"/>
    </row>
    <row r="550" spans="1:20" s="256" customFormat="1">
      <c r="A550" s="261"/>
      <c r="B550" s="166"/>
      <c r="C550" s="158"/>
      <c r="D550" s="164"/>
      <c r="E550" s="407"/>
      <c r="F550" s="749"/>
      <c r="H550" s="257"/>
      <c r="I550" s="257"/>
      <c r="J550" s="257"/>
      <c r="K550" s="257"/>
      <c r="L550" s="257"/>
      <c r="M550" s="257"/>
      <c r="N550" s="257"/>
      <c r="O550" s="257"/>
      <c r="P550" s="257"/>
      <c r="Q550" s="257"/>
      <c r="R550" s="257"/>
      <c r="S550" s="257"/>
      <c r="T550" s="257"/>
    </row>
    <row r="551" spans="1:20" s="256" customFormat="1">
      <c r="A551" s="261"/>
      <c r="B551" s="166"/>
      <c r="C551" s="158"/>
      <c r="D551" s="164"/>
      <c r="E551" s="407"/>
      <c r="F551" s="749"/>
      <c r="H551" s="257"/>
      <c r="I551" s="257"/>
      <c r="J551" s="257"/>
      <c r="K551" s="257"/>
      <c r="L551" s="257"/>
      <c r="M551" s="257"/>
      <c r="N551" s="257"/>
      <c r="O551" s="257"/>
      <c r="P551" s="257"/>
      <c r="Q551" s="257"/>
      <c r="R551" s="257"/>
      <c r="S551" s="257"/>
      <c r="T551" s="257"/>
    </row>
    <row r="552" spans="1:20" s="256" customFormat="1">
      <c r="A552" s="261"/>
      <c r="B552" s="166"/>
      <c r="C552" s="158"/>
      <c r="D552" s="164"/>
      <c r="E552" s="407"/>
      <c r="F552" s="749"/>
      <c r="H552" s="257"/>
      <c r="I552" s="257"/>
      <c r="J552" s="257"/>
      <c r="K552" s="257"/>
      <c r="L552" s="257"/>
      <c r="M552" s="257"/>
      <c r="N552" s="257"/>
      <c r="O552" s="257"/>
      <c r="P552" s="257"/>
      <c r="Q552" s="257"/>
      <c r="R552" s="257"/>
      <c r="S552" s="257"/>
      <c r="T552" s="257"/>
    </row>
    <row r="553" spans="1:20" s="256" customFormat="1">
      <c r="A553" s="261"/>
      <c r="B553" s="166"/>
      <c r="C553" s="158"/>
      <c r="D553" s="164"/>
      <c r="E553" s="407"/>
      <c r="F553" s="749"/>
      <c r="H553" s="257"/>
      <c r="I553" s="257"/>
      <c r="J553" s="257"/>
      <c r="K553" s="257"/>
      <c r="L553" s="257"/>
      <c r="M553" s="257"/>
      <c r="N553" s="257"/>
      <c r="O553" s="257"/>
      <c r="P553" s="257"/>
      <c r="Q553" s="257"/>
      <c r="R553" s="257"/>
      <c r="S553" s="257"/>
      <c r="T553" s="257"/>
    </row>
    <row r="554" spans="1:20" s="256" customFormat="1">
      <c r="A554" s="261"/>
      <c r="B554" s="166"/>
      <c r="C554" s="158"/>
      <c r="D554" s="164"/>
      <c r="E554" s="407"/>
      <c r="F554" s="749"/>
      <c r="H554" s="257"/>
      <c r="I554" s="257"/>
      <c r="J554" s="257"/>
      <c r="K554" s="257"/>
      <c r="L554" s="257"/>
      <c r="M554" s="257"/>
      <c r="N554" s="257"/>
      <c r="O554" s="257"/>
      <c r="P554" s="257"/>
      <c r="Q554" s="257"/>
      <c r="R554" s="257"/>
      <c r="S554" s="257"/>
      <c r="T554" s="257"/>
    </row>
    <row r="555" spans="1:20" s="256" customFormat="1">
      <c r="A555" s="261"/>
      <c r="B555" s="166"/>
      <c r="C555" s="158"/>
      <c r="D555" s="164"/>
      <c r="E555" s="407"/>
      <c r="F555" s="749"/>
      <c r="H555" s="257"/>
      <c r="I555" s="257"/>
      <c r="J555" s="257"/>
      <c r="K555" s="257"/>
      <c r="L555" s="257"/>
      <c r="M555" s="257"/>
      <c r="N555" s="257"/>
      <c r="O555" s="257"/>
      <c r="P555" s="257"/>
      <c r="Q555" s="257"/>
      <c r="R555" s="257"/>
      <c r="S555" s="257"/>
      <c r="T555" s="257"/>
    </row>
    <row r="556" spans="1:20" s="256" customFormat="1">
      <c r="A556" s="261"/>
      <c r="B556" s="166"/>
      <c r="C556" s="158"/>
      <c r="D556" s="164"/>
      <c r="E556" s="407"/>
      <c r="F556" s="749"/>
      <c r="H556" s="257"/>
      <c r="I556" s="257"/>
      <c r="J556" s="257"/>
      <c r="K556" s="257"/>
      <c r="L556" s="257"/>
      <c r="M556" s="257"/>
      <c r="N556" s="257"/>
      <c r="O556" s="257"/>
      <c r="P556" s="257"/>
      <c r="Q556" s="257"/>
      <c r="R556" s="257"/>
      <c r="S556" s="257"/>
      <c r="T556" s="257"/>
    </row>
    <row r="557" spans="1:20" s="256" customFormat="1">
      <c r="A557" s="261"/>
      <c r="B557" s="166"/>
      <c r="C557" s="158"/>
      <c r="D557" s="164"/>
      <c r="E557" s="407"/>
      <c r="F557" s="749"/>
      <c r="H557" s="257"/>
      <c r="I557" s="257"/>
      <c r="J557" s="257"/>
      <c r="K557" s="257"/>
      <c r="L557" s="257"/>
      <c r="M557" s="257"/>
      <c r="N557" s="257"/>
      <c r="O557" s="257"/>
      <c r="P557" s="257"/>
      <c r="Q557" s="257"/>
      <c r="R557" s="257"/>
      <c r="S557" s="257"/>
      <c r="T557" s="257"/>
    </row>
    <row r="558" spans="1:20" s="256" customFormat="1">
      <c r="A558" s="261"/>
      <c r="B558" s="166"/>
      <c r="C558" s="158"/>
      <c r="D558" s="164"/>
      <c r="E558" s="407"/>
      <c r="F558" s="749"/>
      <c r="H558" s="257"/>
      <c r="I558" s="257"/>
      <c r="J558" s="257"/>
      <c r="K558" s="257"/>
      <c r="L558" s="257"/>
      <c r="M558" s="257"/>
      <c r="N558" s="257"/>
      <c r="O558" s="257"/>
      <c r="P558" s="257"/>
      <c r="Q558" s="257"/>
      <c r="R558" s="257"/>
      <c r="S558" s="257"/>
      <c r="T558" s="257"/>
    </row>
    <row r="559" spans="1:20" s="256" customFormat="1">
      <c r="A559" s="261"/>
      <c r="B559" s="166"/>
      <c r="C559" s="158"/>
      <c r="D559" s="164"/>
      <c r="E559" s="407"/>
      <c r="F559" s="749"/>
      <c r="H559" s="257"/>
      <c r="I559" s="257"/>
      <c r="J559" s="257"/>
      <c r="K559" s="257"/>
      <c r="L559" s="257"/>
      <c r="M559" s="257"/>
      <c r="N559" s="257"/>
      <c r="O559" s="257"/>
      <c r="P559" s="257"/>
      <c r="Q559" s="257"/>
      <c r="R559" s="257"/>
      <c r="S559" s="257"/>
      <c r="T559" s="257"/>
    </row>
    <row r="560" spans="1:20" s="256" customFormat="1">
      <c r="A560" s="261"/>
      <c r="B560" s="166"/>
      <c r="C560" s="158"/>
      <c r="D560" s="164"/>
      <c r="E560" s="407"/>
      <c r="F560" s="749"/>
      <c r="H560" s="257"/>
      <c r="I560" s="257"/>
      <c r="J560" s="257"/>
      <c r="K560" s="257"/>
      <c r="L560" s="257"/>
      <c r="M560" s="257"/>
      <c r="N560" s="257"/>
      <c r="O560" s="257"/>
      <c r="P560" s="257"/>
      <c r="Q560" s="257"/>
      <c r="R560" s="257"/>
      <c r="S560" s="257"/>
      <c r="T560" s="257"/>
    </row>
    <row r="561" spans="1:20" s="256" customFormat="1">
      <c r="A561" s="261"/>
      <c r="B561" s="166"/>
      <c r="C561" s="158"/>
      <c r="D561" s="164"/>
      <c r="E561" s="407"/>
      <c r="F561" s="749"/>
      <c r="H561" s="257"/>
      <c r="I561" s="257"/>
      <c r="J561" s="257"/>
      <c r="K561" s="257"/>
      <c r="L561" s="257"/>
      <c r="M561" s="257"/>
      <c r="N561" s="257"/>
      <c r="O561" s="257"/>
      <c r="P561" s="257"/>
      <c r="Q561" s="257"/>
      <c r="R561" s="257"/>
      <c r="S561" s="257"/>
      <c r="T561" s="257"/>
    </row>
    <row r="562" spans="1:20" s="256" customFormat="1">
      <c r="A562" s="261"/>
      <c r="B562" s="166"/>
      <c r="C562" s="158"/>
      <c r="D562" s="164"/>
      <c r="E562" s="407"/>
      <c r="F562" s="749"/>
      <c r="H562" s="257"/>
      <c r="I562" s="257"/>
      <c r="J562" s="257"/>
      <c r="K562" s="257"/>
      <c r="L562" s="257"/>
      <c r="M562" s="257"/>
      <c r="N562" s="257"/>
      <c r="O562" s="257"/>
      <c r="P562" s="257"/>
      <c r="Q562" s="257"/>
      <c r="R562" s="257"/>
      <c r="S562" s="257"/>
      <c r="T562" s="257"/>
    </row>
    <row r="563" spans="1:20" s="256" customFormat="1">
      <c r="A563" s="261"/>
      <c r="B563" s="166"/>
      <c r="C563" s="158"/>
      <c r="D563" s="164"/>
      <c r="E563" s="407"/>
      <c r="F563" s="749"/>
      <c r="H563" s="257"/>
      <c r="I563" s="257"/>
      <c r="J563" s="257"/>
      <c r="K563" s="257"/>
      <c r="L563" s="257"/>
      <c r="M563" s="257"/>
      <c r="N563" s="257"/>
      <c r="O563" s="257"/>
      <c r="P563" s="257"/>
      <c r="Q563" s="257"/>
      <c r="R563" s="257"/>
      <c r="S563" s="257"/>
      <c r="T563" s="257"/>
    </row>
    <row r="564" spans="1:20" s="256" customFormat="1">
      <c r="A564" s="261"/>
      <c r="B564" s="166"/>
      <c r="C564" s="158"/>
      <c r="D564" s="164"/>
      <c r="E564" s="407"/>
      <c r="F564" s="749"/>
      <c r="H564" s="257"/>
      <c r="I564" s="257"/>
      <c r="J564" s="257"/>
      <c r="K564" s="257"/>
      <c r="L564" s="257"/>
      <c r="M564" s="257"/>
      <c r="N564" s="257"/>
      <c r="O564" s="257"/>
      <c r="P564" s="257"/>
      <c r="Q564" s="257"/>
      <c r="R564" s="257"/>
      <c r="S564" s="257"/>
      <c r="T564" s="257"/>
    </row>
    <row r="565" spans="1:20" s="256" customFormat="1">
      <c r="A565" s="261"/>
      <c r="B565" s="166"/>
      <c r="C565" s="158"/>
      <c r="D565" s="164"/>
      <c r="E565" s="407"/>
      <c r="F565" s="749"/>
      <c r="H565" s="257"/>
      <c r="I565" s="257"/>
      <c r="J565" s="257"/>
      <c r="K565" s="257"/>
      <c r="L565" s="257"/>
      <c r="M565" s="257"/>
      <c r="N565" s="257"/>
      <c r="O565" s="257"/>
      <c r="P565" s="257"/>
      <c r="Q565" s="257"/>
      <c r="R565" s="257"/>
      <c r="S565" s="257"/>
      <c r="T565" s="257"/>
    </row>
    <row r="566" spans="1:20" s="256" customFormat="1">
      <c r="A566" s="261"/>
      <c r="B566" s="166"/>
      <c r="C566" s="158"/>
      <c r="D566" s="164"/>
      <c r="E566" s="407"/>
      <c r="F566" s="749"/>
      <c r="H566" s="257"/>
      <c r="I566" s="257"/>
      <c r="J566" s="257"/>
      <c r="K566" s="257"/>
      <c r="L566" s="257"/>
      <c r="M566" s="257"/>
      <c r="N566" s="257"/>
      <c r="O566" s="257"/>
      <c r="P566" s="257"/>
      <c r="Q566" s="257"/>
      <c r="R566" s="257"/>
      <c r="S566" s="257"/>
      <c r="T566" s="257"/>
    </row>
    <row r="567" spans="1:20" s="256" customFormat="1">
      <c r="A567" s="261"/>
      <c r="B567" s="166"/>
      <c r="C567" s="158"/>
      <c r="D567" s="164"/>
      <c r="E567" s="407"/>
      <c r="F567" s="749"/>
      <c r="H567" s="257"/>
      <c r="I567" s="257"/>
      <c r="J567" s="257"/>
      <c r="K567" s="257"/>
      <c r="L567" s="257"/>
      <c r="M567" s="257"/>
      <c r="N567" s="257"/>
      <c r="O567" s="257"/>
      <c r="P567" s="257"/>
      <c r="Q567" s="257"/>
      <c r="R567" s="257"/>
      <c r="S567" s="257"/>
      <c r="T567" s="257"/>
    </row>
    <row r="568" spans="1:20" s="256" customFormat="1">
      <c r="A568" s="261"/>
      <c r="B568" s="166"/>
      <c r="C568" s="158"/>
      <c r="D568" s="164"/>
      <c r="E568" s="407"/>
      <c r="F568" s="749"/>
      <c r="H568" s="257"/>
      <c r="I568" s="257"/>
      <c r="J568" s="257"/>
      <c r="K568" s="257"/>
      <c r="L568" s="257"/>
      <c r="M568" s="257"/>
      <c r="N568" s="257"/>
      <c r="O568" s="257"/>
      <c r="P568" s="257"/>
      <c r="Q568" s="257"/>
      <c r="R568" s="257"/>
      <c r="S568" s="257"/>
      <c r="T568" s="257"/>
    </row>
    <row r="569" spans="1:20" s="256" customFormat="1">
      <c r="A569" s="261"/>
      <c r="B569" s="166"/>
      <c r="C569" s="158"/>
      <c r="D569" s="164"/>
      <c r="E569" s="407"/>
      <c r="F569" s="749"/>
      <c r="H569" s="257"/>
      <c r="I569" s="257"/>
      <c r="J569" s="257"/>
      <c r="K569" s="257"/>
      <c r="L569" s="257"/>
      <c r="M569" s="257"/>
      <c r="N569" s="257"/>
      <c r="O569" s="257"/>
      <c r="P569" s="257"/>
      <c r="Q569" s="257"/>
      <c r="R569" s="257"/>
      <c r="S569" s="257"/>
      <c r="T569" s="257"/>
    </row>
    <row r="570" spans="1:20" s="256" customFormat="1">
      <c r="A570" s="261"/>
      <c r="B570" s="166"/>
      <c r="C570" s="158"/>
      <c r="D570" s="164"/>
      <c r="E570" s="407"/>
      <c r="F570" s="749"/>
      <c r="H570" s="257"/>
      <c r="I570" s="257"/>
      <c r="J570" s="257"/>
      <c r="K570" s="257"/>
      <c r="L570" s="257"/>
      <c r="M570" s="257"/>
      <c r="N570" s="257"/>
      <c r="O570" s="257"/>
      <c r="P570" s="257"/>
      <c r="Q570" s="257"/>
      <c r="R570" s="257"/>
      <c r="S570" s="257"/>
      <c r="T570" s="257"/>
    </row>
    <row r="571" spans="1:20" s="256" customFormat="1">
      <c r="A571" s="261"/>
      <c r="B571" s="166"/>
      <c r="C571" s="158"/>
      <c r="D571" s="164"/>
      <c r="E571" s="407"/>
      <c r="F571" s="749"/>
      <c r="H571" s="257"/>
      <c r="I571" s="257"/>
      <c r="J571" s="257"/>
      <c r="K571" s="257"/>
      <c r="L571" s="257"/>
      <c r="M571" s="257"/>
      <c r="N571" s="257"/>
      <c r="O571" s="257"/>
      <c r="P571" s="257"/>
      <c r="Q571" s="257"/>
      <c r="R571" s="257"/>
      <c r="S571" s="257"/>
      <c r="T571" s="257"/>
    </row>
    <row r="572" spans="1:20" s="256" customFormat="1">
      <c r="A572" s="261"/>
      <c r="B572" s="166"/>
      <c r="C572" s="158"/>
      <c r="D572" s="164"/>
      <c r="E572" s="407"/>
      <c r="F572" s="749"/>
      <c r="H572" s="257"/>
      <c r="I572" s="257"/>
      <c r="J572" s="257"/>
      <c r="K572" s="257"/>
      <c r="L572" s="257"/>
      <c r="M572" s="257"/>
      <c r="N572" s="257"/>
      <c r="O572" s="257"/>
      <c r="P572" s="257"/>
      <c r="Q572" s="257"/>
      <c r="R572" s="257"/>
      <c r="S572" s="257"/>
      <c r="T572" s="257"/>
    </row>
    <row r="573" spans="1:20" s="256" customFormat="1">
      <c r="A573" s="261"/>
      <c r="B573" s="166"/>
      <c r="C573" s="158"/>
      <c r="D573" s="164"/>
      <c r="E573" s="407"/>
      <c r="F573" s="749"/>
      <c r="H573" s="257"/>
      <c r="I573" s="257"/>
      <c r="J573" s="257"/>
      <c r="K573" s="257"/>
      <c r="L573" s="257"/>
      <c r="M573" s="257"/>
      <c r="N573" s="257"/>
      <c r="O573" s="257"/>
      <c r="P573" s="257"/>
      <c r="Q573" s="257"/>
      <c r="R573" s="257"/>
      <c r="S573" s="257"/>
      <c r="T573" s="257"/>
    </row>
    <row r="574" spans="1:20" s="256" customFormat="1">
      <c r="A574" s="261"/>
      <c r="B574" s="166"/>
      <c r="C574" s="158"/>
      <c r="D574" s="164"/>
      <c r="E574" s="407"/>
      <c r="F574" s="749"/>
      <c r="H574" s="257"/>
      <c r="I574" s="257"/>
      <c r="J574" s="257"/>
      <c r="K574" s="257"/>
      <c r="L574" s="257"/>
      <c r="M574" s="257"/>
      <c r="N574" s="257"/>
      <c r="O574" s="257"/>
      <c r="P574" s="257"/>
      <c r="Q574" s="257"/>
      <c r="R574" s="257"/>
      <c r="S574" s="257"/>
      <c r="T574" s="257"/>
    </row>
    <row r="575" spans="1:20" s="256" customFormat="1">
      <c r="A575" s="261"/>
      <c r="B575" s="166"/>
      <c r="C575" s="158"/>
      <c r="D575" s="164"/>
      <c r="E575" s="407"/>
      <c r="F575" s="749"/>
      <c r="H575" s="257"/>
      <c r="I575" s="257"/>
      <c r="J575" s="257"/>
      <c r="K575" s="257"/>
      <c r="L575" s="257"/>
      <c r="M575" s="257"/>
      <c r="N575" s="257"/>
      <c r="O575" s="257"/>
      <c r="P575" s="257"/>
      <c r="Q575" s="257"/>
      <c r="R575" s="257"/>
      <c r="S575" s="257"/>
      <c r="T575" s="257"/>
    </row>
    <row r="576" spans="1:20" s="256" customFormat="1">
      <c r="A576" s="261"/>
      <c r="B576" s="166"/>
      <c r="C576" s="158"/>
      <c r="D576" s="164"/>
      <c r="E576" s="407"/>
      <c r="F576" s="749"/>
      <c r="H576" s="257"/>
      <c r="I576" s="257"/>
      <c r="J576" s="257"/>
      <c r="K576" s="257"/>
      <c r="L576" s="257"/>
      <c r="M576" s="257"/>
      <c r="N576" s="257"/>
      <c r="O576" s="257"/>
      <c r="P576" s="257"/>
      <c r="Q576" s="257"/>
      <c r="R576" s="257"/>
      <c r="S576" s="257"/>
      <c r="T576" s="257"/>
    </row>
    <row r="577" spans="1:20" s="256" customFormat="1">
      <c r="A577" s="261"/>
      <c r="B577" s="166"/>
      <c r="C577" s="158"/>
      <c r="D577" s="164"/>
      <c r="E577" s="407"/>
      <c r="F577" s="749"/>
      <c r="H577" s="257"/>
      <c r="I577" s="257"/>
      <c r="J577" s="257"/>
      <c r="K577" s="257"/>
      <c r="L577" s="257"/>
      <c r="M577" s="257"/>
      <c r="N577" s="257"/>
      <c r="O577" s="257"/>
      <c r="P577" s="257"/>
      <c r="Q577" s="257"/>
      <c r="R577" s="257"/>
      <c r="S577" s="257"/>
      <c r="T577" s="257"/>
    </row>
    <row r="578" spans="1:20" s="256" customFormat="1">
      <c r="A578" s="261"/>
      <c r="B578" s="166"/>
      <c r="C578" s="158"/>
      <c r="D578" s="164"/>
      <c r="E578" s="407"/>
      <c r="F578" s="749"/>
      <c r="H578" s="257"/>
      <c r="I578" s="257"/>
      <c r="J578" s="257"/>
      <c r="K578" s="257"/>
      <c r="L578" s="257"/>
      <c r="M578" s="257"/>
      <c r="N578" s="257"/>
      <c r="O578" s="257"/>
      <c r="P578" s="257"/>
      <c r="Q578" s="257"/>
      <c r="R578" s="257"/>
      <c r="S578" s="257"/>
      <c r="T578" s="257"/>
    </row>
    <row r="579" spans="1:20" s="256" customFormat="1">
      <c r="A579" s="261"/>
      <c r="B579" s="166"/>
      <c r="C579" s="158"/>
      <c r="D579" s="164"/>
      <c r="E579" s="407"/>
      <c r="F579" s="749"/>
      <c r="H579" s="257"/>
      <c r="I579" s="257"/>
      <c r="J579" s="257"/>
      <c r="K579" s="257"/>
      <c r="L579" s="257"/>
      <c r="M579" s="257"/>
      <c r="N579" s="257"/>
      <c r="O579" s="257"/>
      <c r="P579" s="257"/>
      <c r="Q579" s="257"/>
      <c r="R579" s="257"/>
      <c r="S579" s="257"/>
      <c r="T579" s="257"/>
    </row>
    <row r="580" spans="1:20" s="256" customFormat="1">
      <c r="A580" s="261"/>
      <c r="B580" s="166"/>
      <c r="C580" s="158"/>
      <c r="D580" s="164"/>
      <c r="E580" s="407"/>
      <c r="F580" s="749"/>
      <c r="H580" s="257"/>
      <c r="I580" s="257"/>
      <c r="J580" s="257"/>
      <c r="K580" s="257"/>
      <c r="L580" s="257"/>
      <c r="M580" s="257"/>
      <c r="N580" s="257"/>
      <c r="O580" s="257"/>
      <c r="P580" s="257"/>
      <c r="Q580" s="257"/>
      <c r="R580" s="257"/>
      <c r="S580" s="257"/>
      <c r="T580" s="257"/>
    </row>
    <row r="581" spans="1:20" s="256" customFormat="1">
      <c r="A581" s="261"/>
      <c r="B581" s="166"/>
      <c r="C581" s="158"/>
      <c r="D581" s="164"/>
      <c r="E581" s="407"/>
      <c r="F581" s="749"/>
      <c r="H581" s="257"/>
      <c r="I581" s="257"/>
      <c r="J581" s="257"/>
      <c r="K581" s="257"/>
      <c r="L581" s="257"/>
      <c r="M581" s="257"/>
      <c r="N581" s="257"/>
      <c r="O581" s="257"/>
      <c r="P581" s="257"/>
      <c r="Q581" s="257"/>
      <c r="R581" s="257"/>
      <c r="S581" s="257"/>
      <c r="T581" s="257"/>
    </row>
    <row r="582" spans="1:20" s="256" customFormat="1">
      <c r="A582" s="261"/>
      <c r="B582" s="166"/>
      <c r="C582" s="158"/>
      <c r="D582" s="164"/>
      <c r="E582" s="407"/>
      <c r="F582" s="749"/>
      <c r="H582" s="257"/>
      <c r="I582" s="257"/>
      <c r="J582" s="257"/>
      <c r="K582" s="257"/>
      <c r="L582" s="257"/>
      <c r="M582" s="257"/>
      <c r="N582" s="257"/>
      <c r="O582" s="257"/>
      <c r="P582" s="257"/>
      <c r="Q582" s="257"/>
      <c r="R582" s="257"/>
      <c r="S582" s="257"/>
      <c r="T582" s="257"/>
    </row>
    <row r="583" spans="1:20" s="256" customFormat="1">
      <c r="A583" s="261"/>
      <c r="B583" s="166"/>
      <c r="C583" s="158"/>
      <c r="D583" s="164"/>
      <c r="E583" s="407"/>
      <c r="F583" s="749"/>
      <c r="H583" s="257"/>
      <c r="I583" s="257"/>
      <c r="J583" s="257"/>
      <c r="K583" s="257"/>
      <c r="L583" s="257"/>
      <c r="M583" s="257"/>
      <c r="N583" s="257"/>
      <c r="O583" s="257"/>
      <c r="P583" s="257"/>
      <c r="Q583" s="257"/>
      <c r="R583" s="257"/>
      <c r="S583" s="257"/>
      <c r="T583" s="257"/>
    </row>
    <row r="584" spans="1:20" s="256" customFormat="1">
      <c r="A584" s="261"/>
      <c r="B584" s="166"/>
      <c r="C584" s="158"/>
      <c r="D584" s="164"/>
      <c r="E584" s="407"/>
      <c r="F584" s="749"/>
      <c r="H584" s="257"/>
      <c r="I584" s="257"/>
      <c r="J584" s="257"/>
      <c r="K584" s="257"/>
      <c r="L584" s="257"/>
      <c r="M584" s="257"/>
      <c r="N584" s="257"/>
      <c r="O584" s="257"/>
      <c r="P584" s="257"/>
      <c r="Q584" s="257"/>
      <c r="R584" s="257"/>
      <c r="S584" s="257"/>
      <c r="T584" s="257"/>
    </row>
    <row r="585" spans="1:20" s="256" customFormat="1">
      <c r="A585" s="261"/>
      <c r="B585" s="166"/>
      <c r="C585" s="158"/>
      <c r="D585" s="164"/>
      <c r="E585" s="407"/>
      <c r="F585" s="749"/>
      <c r="H585" s="257"/>
      <c r="I585" s="257"/>
      <c r="J585" s="257"/>
      <c r="K585" s="257"/>
      <c r="L585" s="257"/>
      <c r="M585" s="257"/>
      <c r="N585" s="257"/>
      <c r="O585" s="257"/>
      <c r="P585" s="257"/>
      <c r="Q585" s="257"/>
      <c r="R585" s="257"/>
      <c r="S585" s="257"/>
      <c r="T585" s="257"/>
    </row>
    <row r="586" spans="1:20" s="256" customFormat="1">
      <c r="A586" s="261"/>
      <c r="B586" s="166"/>
      <c r="C586" s="158"/>
      <c r="D586" s="164"/>
      <c r="E586" s="407"/>
      <c r="F586" s="749"/>
      <c r="H586" s="257"/>
      <c r="I586" s="257"/>
      <c r="J586" s="257"/>
      <c r="K586" s="257"/>
      <c r="L586" s="257"/>
      <c r="M586" s="257"/>
      <c r="N586" s="257"/>
      <c r="O586" s="257"/>
      <c r="P586" s="257"/>
      <c r="Q586" s="257"/>
      <c r="R586" s="257"/>
      <c r="S586" s="257"/>
      <c r="T586" s="257"/>
    </row>
    <row r="587" spans="1:20" s="256" customFormat="1">
      <c r="A587" s="261"/>
      <c r="B587" s="166"/>
      <c r="C587" s="158"/>
      <c r="D587" s="164"/>
      <c r="E587" s="407"/>
      <c r="F587" s="749"/>
      <c r="H587" s="257"/>
      <c r="I587" s="257"/>
      <c r="J587" s="257"/>
      <c r="K587" s="257"/>
      <c r="L587" s="257"/>
      <c r="M587" s="257"/>
      <c r="N587" s="257"/>
      <c r="O587" s="257"/>
      <c r="P587" s="257"/>
      <c r="Q587" s="257"/>
      <c r="R587" s="257"/>
      <c r="S587" s="257"/>
      <c r="T587" s="257"/>
    </row>
    <row r="588" spans="1:20" s="256" customFormat="1">
      <c r="A588" s="261"/>
      <c r="B588" s="166"/>
      <c r="C588" s="158"/>
      <c r="D588" s="164"/>
      <c r="E588" s="407"/>
      <c r="F588" s="749"/>
      <c r="H588" s="257"/>
      <c r="I588" s="257"/>
      <c r="J588" s="257"/>
      <c r="K588" s="257"/>
      <c r="L588" s="257"/>
      <c r="M588" s="257"/>
      <c r="N588" s="257"/>
      <c r="O588" s="257"/>
      <c r="P588" s="257"/>
      <c r="Q588" s="257"/>
      <c r="R588" s="257"/>
      <c r="S588" s="257"/>
      <c r="T588" s="257"/>
    </row>
    <row r="589" spans="1:20" s="256" customFormat="1">
      <c r="A589" s="261"/>
      <c r="B589" s="166"/>
      <c r="C589" s="158"/>
      <c r="D589" s="164"/>
      <c r="E589" s="407"/>
      <c r="F589" s="749"/>
      <c r="H589" s="257"/>
      <c r="I589" s="257"/>
      <c r="J589" s="257"/>
      <c r="K589" s="257"/>
      <c r="L589" s="257"/>
      <c r="M589" s="257"/>
      <c r="N589" s="257"/>
      <c r="O589" s="257"/>
      <c r="P589" s="257"/>
      <c r="Q589" s="257"/>
      <c r="R589" s="257"/>
      <c r="S589" s="257"/>
      <c r="T589" s="257"/>
    </row>
    <row r="590" spans="1:20" s="256" customFormat="1">
      <c r="A590" s="261"/>
      <c r="B590" s="166"/>
      <c r="C590" s="158"/>
      <c r="D590" s="164"/>
      <c r="E590" s="407"/>
      <c r="F590" s="749"/>
      <c r="H590" s="257"/>
      <c r="I590" s="257"/>
      <c r="J590" s="257"/>
      <c r="K590" s="257"/>
      <c r="L590" s="257"/>
      <c r="M590" s="257"/>
      <c r="N590" s="257"/>
      <c r="O590" s="257"/>
      <c r="P590" s="257"/>
      <c r="Q590" s="257"/>
      <c r="R590" s="257"/>
      <c r="S590" s="257"/>
      <c r="T590" s="257"/>
    </row>
    <row r="591" spans="1:20" s="256" customFormat="1">
      <c r="A591" s="261"/>
      <c r="B591" s="166"/>
      <c r="C591" s="158"/>
      <c r="D591" s="164"/>
      <c r="E591" s="407"/>
      <c r="F591" s="749"/>
      <c r="H591" s="257"/>
      <c r="I591" s="257"/>
      <c r="J591" s="257"/>
      <c r="K591" s="257"/>
      <c r="L591" s="257"/>
      <c r="M591" s="257"/>
      <c r="N591" s="257"/>
      <c r="O591" s="257"/>
      <c r="P591" s="257"/>
      <c r="Q591" s="257"/>
      <c r="R591" s="257"/>
      <c r="S591" s="257"/>
      <c r="T591" s="257"/>
    </row>
    <row r="592" spans="1:20" s="256" customFormat="1">
      <c r="A592" s="261"/>
      <c r="B592" s="166"/>
      <c r="C592" s="158"/>
      <c r="D592" s="164"/>
      <c r="E592" s="407"/>
      <c r="F592" s="749"/>
      <c r="H592" s="257"/>
      <c r="I592" s="257"/>
      <c r="J592" s="257"/>
      <c r="K592" s="257"/>
      <c r="L592" s="257"/>
      <c r="M592" s="257"/>
      <c r="N592" s="257"/>
      <c r="O592" s="257"/>
      <c r="P592" s="257"/>
      <c r="Q592" s="257"/>
      <c r="R592" s="257"/>
      <c r="S592" s="257"/>
      <c r="T592" s="257"/>
    </row>
    <row r="593" spans="1:20" s="256" customFormat="1">
      <c r="A593" s="261"/>
      <c r="B593" s="166"/>
      <c r="C593" s="158"/>
      <c r="D593" s="164"/>
      <c r="E593" s="407"/>
      <c r="F593" s="749"/>
      <c r="H593" s="257"/>
      <c r="I593" s="257"/>
      <c r="J593" s="257"/>
      <c r="K593" s="257"/>
      <c r="L593" s="257"/>
      <c r="M593" s="257"/>
      <c r="N593" s="257"/>
      <c r="O593" s="257"/>
      <c r="P593" s="257"/>
      <c r="Q593" s="257"/>
      <c r="R593" s="257"/>
      <c r="S593" s="257"/>
      <c r="T593" s="257"/>
    </row>
    <row r="594" spans="1:20" s="256" customFormat="1">
      <c r="A594" s="261"/>
      <c r="B594" s="166"/>
      <c r="C594" s="158"/>
      <c r="D594" s="164"/>
      <c r="E594" s="407"/>
      <c r="F594" s="749"/>
      <c r="H594" s="257"/>
      <c r="I594" s="257"/>
      <c r="J594" s="257"/>
      <c r="K594" s="257"/>
      <c r="L594" s="257"/>
      <c r="M594" s="257"/>
      <c r="N594" s="257"/>
      <c r="O594" s="257"/>
      <c r="P594" s="257"/>
      <c r="Q594" s="257"/>
      <c r="R594" s="257"/>
      <c r="S594" s="257"/>
      <c r="T594" s="257"/>
    </row>
    <row r="595" spans="1:20" s="256" customFormat="1">
      <c r="A595" s="261"/>
      <c r="B595" s="166"/>
      <c r="C595" s="158"/>
      <c r="D595" s="164"/>
      <c r="E595" s="407"/>
      <c r="F595" s="749"/>
      <c r="H595" s="257"/>
      <c r="I595" s="257"/>
      <c r="J595" s="257"/>
      <c r="K595" s="257"/>
      <c r="L595" s="257"/>
      <c r="M595" s="257"/>
      <c r="N595" s="257"/>
      <c r="O595" s="257"/>
      <c r="P595" s="257"/>
      <c r="Q595" s="257"/>
      <c r="R595" s="257"/>
      <c r="S595" s="257"/>
      <c r="T595" s="257"/>
    </row>
    <row r="596" spans="1:20" s="256" customFormat="1">
      <c r="A596" s="261"/>
      <c r="B596" s="166"/>
      <c r="C596" s="158"/>
      <c r="D596" s="164"/>
      <c r="E596" s="407"/>
      <c r="F596" s="749"/>
      <c r="H596" s="257"/>
      <c r="I596" s="257"/>
      <c r="J596" s="257"/>
      <c r="K596" s="257"/>
      <c r="L596" s="257"/>
      <c r="M596" s="257"/>
      <c r="N596" s="257"/>
      <c r="O596" s="257"/>
      <c r="P596" s="257"/>
      <c r="Q596" s="257"/>
      <c r="R596" s="257"/>
      <c r="S596" s="257"/>
      <c r="T596" s="257"/>
    </row>
    <row r="597" spans="1:20" s="256" customFormat="1">
      <c r="A597" s="261"/>
      <c r="B597" s="166"/>
      <c r="C597" s="158"/>
      <c r="D597" s="164"/>
      <c r="E597" s="407"/>
      <c r="F597" s="749"/>
      <c r="H597" s="257"/>
      <c r="I597" s="257"/>
      <c r="J597" s="257"/>
      <c r="K597" s="257"/>
      <c r="L597" s="257"/>
      <c r="M597" s="257"/>
      <c r="N597" s="257"/>
      <c r="O597" s="257"/>
      <c r="P597" s="257"/>
      <c r="Q597" s="257"/>
      <c r="R597" s="257"/>
      <c r="S597" s="257"/>
      <c r="T597" s="257"/>
    </row>
    <row r="598" spans="1:20" s="256" customFormat="1">
      <c r="A598" s="261"/>
      <c r="B598" s="166"/>
      <c r="C598" s="158"/>
      <c r="D598" s="164"/>
      <c r="E598" s="407"/>
      <c r="F598" s="749"/>
      <c r="H598" s="257"/>
      <c r="I598" s="257"/>
      <c r="J598" s="257"/>
      <c r="K598" s="257"/>
      <c r="L598" s="257"/>
      <c r="M598" s="257"/>
      <c r="N598" s="257"/>
      <c r="O598" s="257"/>
      <c r="P598" s="257"/>
      <c r="Q598" s="257"/>
      <c r="R598" s="257"/>
      <c r="S598" s="257"/>
      <c r="T598" s="257"/>
    </row>
    <row r="599" spans="1:20" s="256" customFormat="1">
      <c r="A599" s="261"/>
      <c r="B599" s="166"/>
      <c r="C599" s="158"/>
      <c r="D599" s="164"/>
      <c r="E599" s="407"/>
      <c r="F599" s="749"/>
      <c r="H599" s="257"/>
      <c r="I599" s="257"/>
      <c r="J599" s="257"/>
      <c r="K599" s="257"/>
      <c r="L599" s="257"/>
      <c r="M599" s="257"/>
      <c r="N599" s="257"/>
      <c r="O599" s="257"/>
      <c r="P599" s="257"/>
      <c r="Q599" s="257"/>
      <c r="R599" s="257"/>
      <c r="S599" s="257"/>
      <c r="T599" s="257"/>
    </row>
    <row r="600" spans="1:20" s="256" customFormat="1">
      <c r="A600" s="261"/>
      <c r="B600" s="166"/>
      <c r="C600" s="158"/>
      <c r="D600" s="164"/>
      <c r="E600" s="407"/>
      <c r="F600" s="749"/>
      <c r="H600" s="257"/>
      <c r="I600" s="257"/>
      <c r="J600" s="257"/>
      <c r="K600" s="257"/>
      <c r="L600" s="257"/>
      <c r="M600" s="257"/>
      <c r="N600" s="257"/>
      <c r="O600" s="257"/>
      <c r="P600" s="257"/>
      <c r="Q600" s="257"/>
      <c r="R600" s="257"/>
      <c r="S600" s="257"/>
      <c r="T600" s="257"/>
    </row>
    <row r="601" spans="1:20" s="256" customFormat="1">
      <c r="A601" s="261"/>
      <c r="B601" s="166"/>
      <c r="C601" s="158"/>
      <c r="D601" s="164"/>
      <c r="E601" s="407"/>
      <c r="F601" s="749"/>
      <c r="H601" s="257"/>
      <c r="I601" s="257"/>
      <c r="J601" s="257"/>
      <c r="K601" s="257"/>
      <c r="L601" s="257"/>
      <c r="M601" s="257"/>
      <c r="N601" s="257"/>
      <c r="O601" s="257"/>
      <c r="P601" s="257"/>
      <c r="Q601" s="257"/>
      <c r="R601" s="257"/>
      <c r="S601" s="257"/>
      <c r="T601" s="257"/>
    </row>
    <row r="602" spans="1:20" s="256" customFormat="1">
      <c r="A602" s="261"/>
      <c r="B602" s="166"/>
      <c r="C602" s="158"/>
      <c r="D602" s="164"/>
      <c r="E602" s="407"/>
      <c r="F602" s="749"/>
      <c r="H602" s="257"/>
      <c r="I602" s="257"/>
      <c r="J602" s="257"/>
      <c r="K602" s="257"/>
      <c r="L602" s="257"/>
      <c r="M602" s="257"/>
      <c r="N602" s="257"/>
      <c r="O602" s="257"/>
      <c r="P602" s="257"/>
      <c r="Q602" s="257"/>
      <c r="R602" s="257"/>
      <c r="S602" s="257"/>
      <c r="T602" s="257"/>
    </row>
    <row r="603" spans="1:20" s="256" customFormat="1">
      <c r="A603" s="261"/>
      <c r="B603" s="166"/>
      <c r="C603" s="158"/>
      <c r="D603" s="164"/>
      <c r="E603" s="407"/>
      <c r="F603" s="749"/>
      <c r="H603" s="257"/>
      <c r="I603" s="257"/>
      <c r="J603" s="257"/>
      <c r="K603" s="257"/>
      <c r="L603" s="257"/>
      <c r="M603" s="257"/>
      <c r="N603" s="257"/>
      <c r="O603" s="257"/>
      <c r="P603" s="257"/>
      <c r="Q603" s="257"/>
      <c r="R603" s="257"/>
      <c r="S603" s="257"/>
      <c r="T603" s="257"/>
    </row>
    <row r="604" spans="1:20" s="256" customFormat="1">
      <c r="A604" s="261"/>
      <c r="B604" s="166"/>
      <c r="C604" s="158"/>
      <c r="D604" s="164"/>
      <c r="E604" s="407"/>
      <c r="F604" s="749"/>
      <c r="H604" s="257"/>
      <c r="I604" s="257"/>
      <c r="J604" s="257"/>
      <c r="K604" s="257"/>
      <c r="L604" s="257"/>
      <c r="M604" s="257"/>
      <c r="N604" s="257"/>
      <c r="O604" s="257"/>
      <c r="P604" s="257"/>
      <c r="Q604" s="257"/>
      <c r="R604" s="257"/>
      <c r="S604" s="257"/>
      <c r="T604" s="257"/>
    </row>
    <row r="605" spans="1:20" s="256" customFormat="1">
      <c r="A605" s="261"/>
      <c r="B605" s="166"/>
      <c r="C605" s="158"/>
      <c r="D605" s="164"/>
      <c r="E605" s="407"/>
      <c r="F605" s="749"/>
      <c r="H605" s="257"/>
      <c r="I605" s="257"/>
      <c r="J605" s="257"/>
      <c r="K605" s="257"/>
      <c r="L605" s="257"/>
      <c r="M605" s="257"/>
      <c r="N605" s="257"/>
      <c r="O605" s="257"/>
      <c r="P605" s="257"/>
      <c r="Q605" s="257"/>
      <c r="R605" s="257"/>
      <c r="S605" s="257"/>
      <c r="T605" s="257"/>
    </row>
    <row r="606" spans="1:20" s="256" customFormat="1">
      <c r="A606" s="261"/>
      <c r="B606" s="166"/>
      <c r="C606" s="158"/>
      <c r="D606" s="164"/>
      <c r="E606" s="407"/>
      <c r="F606" s="749"/>
      <c r="H606" s="257"/>
      <c r="I606" s="257"/>
      <c r="J606" s="257"/>
      <c r="K606" s="257"/>
      <c r="L606" s="257"/>
      <c r="M606" s="257"/>
      <c r="N606" s="257"/>
      <c r="O606" s="257"/>
      <c r="P606" s="257"/>
      <c r="Q606" s="257"/>
      <c r="R606" s="257"/>
      <c r="S606" s="257"/>
      <c r="T606" s="257"/>
    </row>
  </sheetData>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6"/>
  <sheetViews>
    <sheetView view="pageBreakPreview" zoomScale="102" zoomScaleNormal="85" zoomScaleSheetLayoutView="102" workbookViewId="0">
      <pane xSplit="1" ySplit="1" topLeftCell="B287" activePane="bottomRight" state="frozen"/>
      <selection pane="topRight" activeCell="B1" sqref="B1"/>
      <selection pane="bottomLeft" activeCell="A2" sqref="A2"/>
      <selection pane="bottomRight" activeCell="B296" sqref="B296"/>
    </sheetView>
  </sheetViews>
  <sheetFormatPr defaultColWidth="8.85546875" defaultRowHeight="15"/>
  <cols>
    <col min="1" max="1" width="7.140625" style="266" customWidth="1"/>
    <col min="2" max="2" width="48" style="267" customWidth="1"/>
    <col min="3" max="3" width="5.28515625" style="268" bestFit="1" customWidth="1"/>
    <col min="4" max="4" width="8.140625" style="734" bestFit="1" customWidth="1"/>
    <col min="5" max="5" width="7" style="266" bestFit="1" customWidth="1"/>
    <col min="6" max="6" width="11" style="268" bestFit="1" customWidth="1"/>
    <col min="7" max="16384" width="8.85546875" style="266"/>
  </cols>
  <sheetData>
    <row r="1" spans="1:6" s="272" customFormat="1" ht="30">
      <c r="A1" s="751" t="s">
        <v>0</v>
      </c>
      <c r="B1" s="751" t="s">
        <v>1</v>
      </c>
      <c r="C1" s="751" t="s">
        <v>2</v>
      </c>
      <c r="D1" s="752" t="s">
        <v>391</v>
      </c>
      <c r="E1" s="753" t="s">
        <v>640</v>
      </c>
      <c r="F1" s="754" t="s">
        <v>392</v>
      </c>
    </row>
    <row r="2" spans="1:6" s="269" customFormat="1">
      <c r="A2" s="149"/>
      <c r="B2" s="319"/>
      <c r="C2" s="149"/>
      <c r="D2" s="589"/>
      <c r="E2" s="427"/>
      <c r="F2" s="428"/>
    </row>
    <row r="3" spans="1:6" s="157" customFormat="1">
      <c r="A3" s="429"/>
      <c r="B3" s="171" t="str">
        <f>[1]Offices!B4</f>
        <v>PROPOSED ……………………………………....</v>
      </c>
      <c r="C3" s="430"/>
      <c r="D3" s="730"/>
      <c r="E3" s="430"/>
      <c r="F3" s="431"/>
    </row>
    <row r="4" spans="1:6" s="157" customFormat="1">
      <c r="A4" s="429"/>
      <c r="B4" s="171" t="str">
        <f>[1]Offices!B5</f>
        <v>…….………………………………….. DISTRICT</v>
      </c>
      <c r="C4" s="430"/>
      <c r="D4" s="730"/>
      <c r="E4" s="430"/>
      <c r="F4" s="431"/>
    </row>
    <row r="5" spans="1:6">
      <c r="A5" s="149">
        <v>13</v>
      </c>
      <c r="B5" s="171" t="s">
        <v>1135</v>
      </c>
      <c r="C5" s="149"/>
      <c r="D5" s="589"/>
      <c r="E5" s="427"/>
      <c r="F5" s="428"/>
    </row>
    <row r="6" spans="1:6" s="255" customFormat="1">
      <c r="A6" s="413"/>
      <c r="B6" s="409"/>
      <c r="C6" s="417"/>
      <c r="D6" s="415"/>
      <c r="E6" s="408"/>
      <c r="F6" s="432"/>
    </row>
    <row r="7" spans="1:6" s="255" customFormat="1">
      <c r="A7" s="408">
        <v>13.1</v>
      </c>
      <c r="B7" s="409" t="s">
        <v>1179</v>
      </c>
      <c r="C7" s="417"/>
      <c r="D7" s="415"/>
      <c r="E7" s="408"/>
      <c r="F7" s="432"/>
    </row>
    <row r="8" spans="1:6" s="255" customFormat="1">
      <c r="A8" s="413"/>
      <c r="B8" s="409"/>
      <c r="C8" s="417"/>
      <c r="D8" s="415"/>
      <c r="E8" s="408"/>
      <c r="F8" s="432"/>
    </row>
    <row r="9" spans="1:6" ht="30">
      <c r="A9" s="313" t="s">
        <v>1180</v>
      </c>
      <c r="B9" s="314" t="s">
        <v>394</v>
      </c>
      <c r="C9" s="316" t="s">
        <v>681</v>
      </c>
      <c r="D9" s="316">
        <v>30</v>
      </c>
      <c r="E9" s="315"/>
      <c r="F9" s="433">
        <f>D9*E9</f>
        <v>0</v>
      </c>
    </row>
    <row r="10" spans="1:6">
      <c r="A10" s="313" t="s">
        <v>36</v>
      </c>
      <c r="B10" s="314" t="s">
        <v>395</v>
      </c>
      <c r="C10" s="315"/>
      <c r="D10" s="316"/>
      <c r="E10" s="315"/>
      <c r="F10" s="433">
        <f t="shared" ref="F10:F14" si="0">D10*E10</f>
        <v>0</v>
      </c>
    </row>
    <row r="11" spans="1:6">
      <c r="A11" s="313"/>
      <c r="B11" s="314"/>
      <c r="C11" s="315"/>
      <c r="D11" s="316"/>
      <c r="E11" s="315"/>
      <c r="F11" s="433">
        <f t="shared" si="0"/>
        <v>0</v>
      </c>
    </row>
    <row r="12" spans="1:6" ht="30">
      <c r="A12" s="313" t="s">
        <v>1181</v>
      </c>
      <c r="B12" s="314" t="s">
        <v>23</v>
      </c>
      <c r="C12" s="315"/>
      <c r="D12" s="316"/>
      <c r="E12" s="315"/>
      <c r="F12" s="433">
        <f t="shared" si="0"/>
        <v>0</v>
      </c>
    </row>
    <row r="13" spans="1:6" ht="30">
      <c r="A13" s="313"/>
      <c r="B13" s="314" t="s">
        <v>24</v>
      </c>
      <c r="C13" s="315"/>
      <c r="D13" s="316"/>
      <c r="E13" s="315"/>
      <c r="F13" s="433">
        <f t="shared" si="0"/>
        <v>0</v>
      </c>
    </row>
    <row r="14" spans="1:6">
      <c r="A14" s="313"/>
      <c r="B14" s="314" t="s">
        <v>25</v>
      </c>
      <c r="C14" s="315" t="s">
        <v>396</v>
      </c>
      <c r="D14" s="316">
        <v>1</v>
      </c>
      <c r="E14" s="315"/>
      <c r="F14" s="433">
        <f t="shared" si="0"/>
        <v>0</v>
      </c>
    </row>
    <row r="15" spans="1:6">
      <c r="A15" s="313"/>
      <c r="B15" s="314"/>
      <c r="C15" s="315"/>
      <c r="D15" s="316"/>
      <c r="E15" s="315"/>
      <c r="F15" s="433"/>
    </row>
    <row r="16" spans="1:6" s="270" customFormat="1">
      <c r="A16" s="332"/>
      <c r="B16" s="327" t="s">
        <v>397</v>
      </c>
      <c r="C16" s="328" t="s">
        <v>398</v>
      </c>
      <c r="D16" s="630"/>
      <c r="E16" s="328"/>
      <c r="F16" s="434"/>
    </row>
    <row r="17" spans="1:6">
      <c r="A17" s="313"/>
      <c r="B17" s="314"/>
      <c r="C17" s="315"/>
      <c r="D17" s="316"/>
      <c r="E17" s="315"/>
      <c r="F17" s="433"/>
    </row>
    <row r="18" spans="1:6">
      <c r="A18" s="313">
        <v>13.2</v>
      </c>
      <c r="B18" s="327" t="s">
        <v>399</v>
      </c>
      <c r="C18" s="315"/>
      <c r="D18" s="316"/>
      <c r="E18" s="315"/>
      <c r="F18" s="433"/>
    </row>
    <row r="19" spans="1:6">
      <c r="A19" s="313"/>
      <c r="B19" s="314"/>
      <c r="C19" s="315"/>
      <c r="D19" s="316"/>
      <c r="E19" s="315"/>
      <c r="F19" s="433"/>
    </row>
    <row r="20" spans="1:6" ht="30">
      <c r="A20" s="313" t="s">
        <v>1182</v>
      </c>
      <c r="B20" s="314" t="s">
        <v>27</v>
      </c>
      <c r="C20" s="315"/>
      <c r="D20" s="316"/>
      <c r="E20" s="315"/>
      <c r="F20" s="433"/>
    </row>
    <row r="21" spans="1:6" ht="30">
      <c r="A21" s="313"/>
      <c r="B21" s="314" t="s">
        <v>28</v>
      </c>
      <c r="C21" s="315"/>
      <c r="D21" s="316"/>
      <c r="E21" s="315"/>
      <c r="F21" s="433"/>
    </row>
    <row r="22" spans="1:6">
      <c r="A22" s="313"/>
      <c r="B22" s="314"/>
      <c r="C22" s="315"/>
      <c r="D22" s="316"/>
      <c r="E22" s="315"/>
      <c r="F22" s="433"/>
    </row>
    <row r="23" spans="1:6" ht="17.25">
      <c r="A23" s="313" t="s">
        <v>1183</v>
      </c>
      <c r="B23" s="314" t="s">
        <v>400</v>
      </c>
      <c r="C23" s="316" t="s">
        <v>682</v>
      </c>
      <c r="D23" s="316">
        <v>6</v>
      </c>
      <c r="E23" s="315"/>
      <c r="F23" s="433">
        <f>E23*D23</f>
        <v>0</v>
      </c>
    </row>
    <row r="24" spans="1:6">
      <c r="A24" s="313"/>
      <c r="B24" s="314"/>
      <c r="C24" s="315"/>
      <c r="D24" s="316"/>
      <c r="E24" s="315"/>
      <c r="F24" s="433">
        <f t="shared" ref="F24:F44" si="1">E24*D24</f>
        <v>0</v>
      </c>
    </row>
    <row r="25" spans="1:6">
      <c r="A25" s="313" t="s">
        <v>1184</v>
      </c>
      <c r="B25" s="314" t="s">
        <v>1136</v>
      </c>
      <c r="C25" s="315"/>
      <c r="D25" s="316"/>
      <c r="E25" s="315"/>
      <c r="F25" s="433">
        <f t="shared" si="1"/>
        <v>0</v>
      </c>
    </row>
    <row r="26" spans="1:6" ht="17.25">
      <c r="A26" s="313"/>
      <c r="B26" s="314" t="s">
        <v>401</v>
      </c>
      <c r="C26" s="316" t="s">
        <v>682</v>
      </c>
      <c r="D26" s="316">
        <v>0.60000000000000009</v>
      </c>
      <c r="E26" s="315"/>
      <c r="F26" s="433">
        <f t="shared" si="1"/>
        <v>0</v>
      </c>
    </row>
    <row r="27" spans="1:6">
      <c r="A27" s="313"/>
      <c r="B27" s="314"/>
      <c r="C27" s="316"/>
      <c r="D27" s="316"/>
      <c r="E27" s="315"/>
      <c r="F27" s="433">
        <f t="shared" si="1"/>
        <v>0</v>
      </c>
    </row>
    <row r="28" spans="1:6" ht="17.25">
      <c r="A28" s="313" t="s">
        <v>1185</v>
      </c>
      <c r="B28" s="314" t="s">
        <v>1137</v>
      </c>
      <c r="C28" s="316" t="s">
        <v>682</v>
      </c>
      <c r="D28" s="316">
        <v>3</v>
      </c>
      <c r="E28" s="315"/>
      <c r="F28" s="433">
        <f t="shared" si="1"/>
        <v>0</v>
      </c>
    </row>
    <row r="29" spans="1:6">
      <c r="A29" s="313"/>
      <c r="B29" s="314"/>
      <c r="C29" s="316"/>
      <c r="D29" s="316"/>
      <c r="E29" s="315"/>
      <c r="F29" s="433">
        <f t="shared" si="1"/>
        <v>0</v>
      </c>
    </row>
    <row r="30" spans="1:6" ht="17.25">
      <c r="A30" s="313" t="s">
        <v>1186</v>
      </c>
      <c r="B30" s="314" t="s">
        <v>1178</v>
      </c>
      <c r="C30" s="316" t="s">
        <v>682</v>
      </c>
      <c r="D30" s="316">
        <v>30</v>
      </c>
      <c r="E30" s="315"/>
      <c r="F30" s="433">
        <f t="shared" si="1"/>
        <v>0</v>
      </c>
    </row>
    <row r="31" spans="1:6">
      <c r="A31" s="313"/>
      <c r="B31" s="314"/>
      <c r="C31" s="315"/>
      <c r="D31" s="316"/>
      <c r="E31" s="315"/>
      <c r="F31" s="433">
        <f t="shared" si="1"/>
        <v>0</v>
      </c>
    </row>
    <row r="32" spans="1:6">
      <c r="A32" s="313"/>
      <c r="B32" s="327" t="s">
        <v>402</v>
      </c>
      <c r="C32" s="315"/>
      <c r="D32" s="316"/>
      <c r="E32" s="315"/>
      <c r="F32" s="433">
        <f t="shared" si="1"/>
        <v>0</v>
      </c>
    </row>
    <row r="33" spans="1:6">
      <c r="A33" s="313"/>
      <c r="B33" s="314"/>
      <c r="C33" s="315"/>
      <c r="D33" s="316"/>
      <c r="E33" s="315"/>
      <c r="F33" s="433">
        <f t="shared" si="1"/>
        <v>0</v>
      </c>
    </row>
    <row r="34" spans="1:6" ht="30">
      <c r="A34" s="313" t="s">
        <v>1187</v>
      </c>
      <c r="B34" s="314" t="s">
        <v>403</v>
      </c>
      <c r="C34" s="315"/>
      <c r="D34" s="316"/>
      <c r="E34" s="315"/>
      <c r="F34" s="433">
        <f t="shared" si="1"/>
        <v>0</v>
      </c>
    </row>
    <row r="35" spans="1:6">
      <c r="A35" s="313"/>
      <c r="B35" s="314" t="s">
        <v>404</v>
      </c>
      <c r="C35" s="315" t="s">
        <v>26</v>
      </c>
      <c r="D35" s="316">
        <v>1</v>
      </c>
      <c r="E35" s="315"/>
      <c r="F35" s="433">
        <f t="shared" si="1"/>
        <v>0</v>
      </c>
    </row>
    <row r="36" spans="1:6">
      <c r="A36" s="313"/>
      <c r="B36" s="314"/>
      <c r="C36" s="315"/>
      <c r="D36" s="316"/>
      <c r="E36" s="315"/>
      <c r="F36" s="433">
        <f t="shared" si="1"/>
        <v>0</v>
      </c>
    </row>
    <row r="37" spans="1:6">
      <c r="A37" s="313"/>
      <c r="B37" s="327" t="s">
        <v>29</v>
      </c>
      <c r="C37" s="315"/>
      <c r="D37" s="316"/>
      <c r="E37" s="315"/>
      <c r="F37" s="433">
        <f t="shared" si="1"/>
        <v>0</v>
      </c>
    </row>
    <row r="38" spans="1:6">
      <c r="A38" s="313"/>
      <c r="B38" s="314"/>
      <c r="C38" s="315"/>
      <c r="D38" s="316"/>
      <c r="E38" s="315"/>
      <c r="F38" s="433">
        <f t="shared" si="1"/>
        <v>0</v>
      </c>
    </row>
    <row r="39" spans="1:6" ht="30">
      <c r="A39" s="313" t="s">
        <v>1188</v>
      </c>
      <c r="B39" s="314" t="s">
        <v>30</v>
      </c>
      <c r="C39" s="315"/>
      <c r="D39" s="316"/>
      <c r="E39" s="315"/>
      <c r="F39" s="433">
        <f t="shared" si="1"/>
        <v>0</v>
      </c>
    </row>
    <row r="40" spans="1:6" ht="17.25">
      <c r="A40" s="313"/>
      <c r="B40" s="314" t="s">
        <v>31</v>
      </c>
      <c r="C40" s="316" t="s">
        <v>682</v>
      </c>
      <c r="D40" s="316">
        <v>9</v>
      </c>
      <c r="E40" s="315"/>
      <c r="F40" s="433">
        <f t="shared" si="1"/>
        <v>0</v>
      </c>
    </row>
    <row r="41" spans="1:6">
      <c r="A41" s="313"/>
      <c r="B41" s="314"/>
      <c r="C41" s="315"/>
      <c r="D41" s="316"/>
      <c r="E41" s="315"/>
      <c r="F41" s="433">
        <f t="shared" si="1"/>
        <v>0</v>
      </c>
    </row>
    <row r="42" spans="1:6">
      <c r="A42" s="435" t="s">
        <v>1189</v>
      </c>
      <c r="B42" s="314" t="s">
        <v>405</v>
      </c>
      <c r="C42" s="315"/>
      <c r="D42" s="316"/>
      <c r="E42" s="315"/>
      <c r="F42" s="433">
        <f t="shared" si="1"/>
        <v>0</v>
      </c>
    </row>
    <row r="43" spans="1:6">
      <c r="A43" s="435"/>
      <c r="B43" s="314" t="s">
        <v>406</v>
      </c>
      <c r="C43" s="315"/>
      <c r="D43" s="316"/>
      <c r="E43" s="315"/>
      <c r="F43" s="433">
        <f t="shared" si="1"/>
        <v>0</v>
      </c>
    </row>
    <row r="44" spans="1:6" ht="17.25">
      <c r="A44" s="435"/>
      <c r="B44" s="314" t="s">
        <v>407</v>
      </c>
      <c r="C44" s="316" t="s">
        <v>682</v>
      </c>
      <c r="D44" s="316">
        <v>21</v>
      </c>
      <c r="E44" s="315"/>
      <c r="F44" s="433">
        <f t="shared" si="1"/>
        <v>0</v>
      </c>
    </row>
    <row r="45" spans="1:6">
      <c r="A45" s="435"/>
      <c r="B45" s="314"/>
      <c r="C45" s="315"/>
      <c r="D45" s="316"/>
      <c r="E45" s="315"/>
      <c r="F45" s="433"/>
    </row>
    <row r="46" spans="1:6" s="270" customFormat="1">
      <c r="A46" s="436"/>
      <c r="B46" s="327" t="s">
        <v>1192</v>
      </c>
      <c r="C46" s="328"/>
      <c r="D46" s="630"/>
      <c r="E46" s="328"/>
      <c r="F46" s="434">
        <f>SUM(F22:F45)</f>
        <v>0</v>
      </c>
    </row>
    <row r="47" spans="1:6" s="270" customFormat="1">
      <c r="A47" s="436"/>
      <c r="B47" s="327"/>
      <c r="C47" s="328"/>
      <c r="D47" s="630"/>
      <c r="E47" s="328"/>
      <c r="F47" s="434"/>
    </row>
    <row r="48" spans="1:6" s="272" customFormat="1" ht="30">
      <c r="A48" s="751" t="s">
        <v>0</v>
      </c>
      <c r="B48" s="751" t="s">
        <v>1</v>
      </c>
      <c r="C48" s="751" t="s">
        <v>2</v>
      </c>
      <c r="D48" s="752" t="s">
        <v>391</v>
      </c>
      <c r="E48" s="753" t="s">
        <v>640</v>
      </c>
      <c r="F48" s="754" t="s">
        <v>392</v>
      </c>
    </row>
    <row r="49" spans="1:6" s="270" customFormat="1">
      <c r="A49" s="436"/>
      <c r="B49" s="327" t="s">
        <v>1728</v>
      </c>
      <c r="C49" s="328"/>
      <c r="D49" s="630"/>
      <c r="E49" s="328"/>
      <c r="F49" s="434">
        <f>F46</f>
        <v>0</v>
      </c>
    </row>
    <row r="50" spans="1:6">
      <c r="A50" s="435"/>
      <c r="B50" s="327" t="s">
        <v>32</v>
      </c>
      <c r="C50" s="315"/>
      <c r="D50" s="316"/>
      <c r="E50" s="315"/>
      <c r="F50" s="433"/>
    </row>
    <row r="51" spans="1:6">
      <c r="A51" s="435"/>
      <c r="B51" s="342"/>
      <c r="C51" s="315"/>
      <c r="D51" s="316"/>
      <c r="E51" s="315"/>
      <c r="F51" s="433"/>
    </row>
    <row r="52" spans="1:6" ht="30">
      <c r="A52" s="435" t="s">
        <v>1190</v>
      </c>
      <c r="B52" s="314" t="s">
        <v>33</v>
      </c>
      <c r="C52" s="315"/>
      <c r="D52" s="316"/>
      <c r="E52" s="315"/>
      <c r="F52" s="433"/>
    </row>
    <row r="53" spans="1:6" ht="17.25">
      <c r="A53" s="435"/>
      <c r="B53" s="314" t="s">
        <v>34</v>
      </c>
      <c r="C53" s="316" t="s">
        <v>681</v>
      </c>
      <c r="D53" s="316">
        <v>1.7999999999999998</v>
      </c>
      <c r="E53" s="315"/>
      <c r="F53" s="433">
        <f>D53*E53</f>
        <v>0</v>
      </c>
    </row>
    <row r="54" spans="1:6">
      <c r="A54" s="435"/>
      <c r="B54" s="314"/>
      <c r="C54" s="315"/>
      <c r="D54" s="316"/>
      <c r="E54" s="315"/>
      <c r="F54" s="433">
        <f t="shared" ref="F54:F78" si="2">D54*E54</f>
        <v>0</v>
      </c>
    </row>
    <row r="55" spans="1:6" ht="30">
      <c r="A55" s="435" t="s">
        <v>1191</v>
      </c>
      <c r="B55" s="314" t="s">
        <v>408</v>
      </c>
      <c r="C55" s="316" t="s">
        <v>681</v>
      </c>
      <c r="D55" s="316">
        <v>20</v>
      </c>
      <c r="E55" s="315"/>
      <c r="F55" s="433">
        <f t="shared" si="2"/>
        <v>0</v>
      </c>
    </row>
    <row r="56" spans="1:6">
      <c r="A56" s="435"/>
      <c r="B56" s="314" t="s">
        <v>409</v>
      </c>
      <c r="C56" s="315"/>
      <c r="D56" s="316"/>
      <c r="E56" s="315"/>
      <c r="F56" s="433">
        <f t="shared" si="2"/>
        <v>0</v>
      </c>
    </row>
    <row r="57" spans="1:6">
      <c r="A57" s="435"/>
      <c r="B57" s="314"/>
      <c r="C57" s="315"/>
      <c r="D57" s="316"/>
      <c r="E57" s="315"/>
      <c r="F57" s="433">
        <f t="shared" si="2"/>
        <v>0</v>
      </c>
    </row>
    <row r="58" spans="1:6">
      <c r="A58" s="435"/>
      <c r="B58" s="314" t="s">
        <v>37</v>
      </c>
      <c r="C58" s="315"/>
      <c r="D58" s="316"/>
      <c r="E58" s="315"/>
      <c r="F58" s="433">
        <f t="shared" si="2"/>
        <v>0</v>
      </c>
    </row>
    <row r="59" spans="1:6">
      <c r="A59" s="435"/>
      <c r="B59" s="342"/>
      <c r="C59" s="315"/>
      <c r="D59" s="316"/>
      <c r="E59" s="315"/>
      <c r="F59" s="433">
        <f t="shared" si="2"/>
        <v>0</v>
      </c>
    </row>
    <row r="60" spans="1:6" ht="30">
      <c r="A60" s="435" t="s">
        <v>1193</v>
      </c>
      <c r="B60" s="314" t="s">
        <v>38</v>
      </c>
      <c r="C60" s="315"/>
      <c r="D60" s="316"/>
      <c r="E60" s="315"/>
      <c r="F60" s="433">
        <f t="shared" si="2"/>
        <v>0</v>
      </c>
    </row>
    <row r="61" spans="1:6" ht="30">
      <c r="A61" s="435"/>
      <c r="B61" s="314" t="s">
        <v>39</v>
      </c>
      <c r="C61" s="315"/>
      <c r="D61" s="316"/>
      <c r="E61" s="315"/>
      <c r="F61" s="433">
        <f t="shared" si="2"/>
        <v>0</v>
      </c>
    </row>
    <row r="62" spans="1:6" ht="17.25">
      <c r="A62" s="435"/>
      <c r="B62" s="314" t="s">
        <v>410</v>
      </c>
      <c r="C62" s="316" t="s">
        <v>681</v>
      </c>
      <c r="D62" s="316">
        <v>20</v>
      </c>
      <c r="E62" s="315"/>
      <c r="F62" s="433">
        <f t="shared" si="2"/>
        <v>0</v>
      </c>
    </row>
    <row r="63" spans="1:6">
      <c r="A63" s="435"/>
      <c r="B63" s="314"/>
      <c r="C63" s="315"/>
      <c r="D63" s="316"/>
      <c r="E63" s="315"/>
      <c r="F63" s="433">
        <f t="shared" si="2"/>
        <v>0</v>
      </c>
    </row>
    <row r="64" spans="1:6">
      <c r="A64" s="435"/>
      <c r="B64" s="314" t="s">
        <v>40</v>
      </c>
      <c r="C64" s="315"/>
      <c r="D64" s="316"/>
      <c r="E64" s="315"/>
      <c r="F64" s="433">
        <f t="shared" si="2"/>
        <v>0</v>
      </c>
    </row>
    <row r="65" spans="1:6">
      <c r="A65" s="435"/>
      <c r="B65" s="314"/>
      <c r="C65" s="315"/>
      <c r="D65" s="316"/>
      <c r="E65" s="315"/>
      <c r="F65" s="433">
        <f t="shared" si="2"/>
        <v>0</v>
      </c>
    </row>
    <row r="66" spans="1:6">
      <c r="A66" s="435" t="s">
        <v>1194</v>
      </c>
      <c r="B66" s="314" t="s">
        <v>41</v>
      </c>
      <c r="C66" s="315"/>
      <c r="D66" s="316"/>
      <c r="E66" s="315"/>
      <c r="F66" s="433">
        <f t="shared" si="2"/>
        <v>0</v>
      </c>
    </row>
    <row r="67" spans="1:6">
      <c r="A67" s="435"/>
      <c r="B67" s="314" t="s">
        <v>42</v>
      </c>
      <c r="C67" s="315"/>
      <c r="D67" s="316"/>
      <c r="E67" s="315"/>
      <c r="F67" s="433">
        <f t="shared" si="2"/>
        <v>0</v>
      </c>
    </row>
    <row r="68" spans="1:6">
      <c r="A68" s="435"/>
      <c r="B68" s="314" t="s">
        <v>43</v>
      </c>
      <c r="C68" s="315"/>
      <c r="D68" s="316"/>
      <c r="E68" s="315"/>
      <c r="F68" s="433">
        <f t="shared" si="2"/>
        <v>0</v>
      </c>
    </row>
    <row r="69" spans="1:6" ht="17.25">
      <c r="A69" s="435"/>
      <c r="B69" s="314" t="s">
        <v>44</v>
      </c>
      <c r="C69" s="316" t="s">
        <v>681</v>
      </c>
      <c r="D69" s="316">
        <v>20</v>
      </c>
      <c r="E69" s="315"/>
      <c r="F69" s="433">
        <f t="shared" si="2"/>
        <v>0</v>
      </c>
    </row>
    <row r="70" spans="1:6">
      <c r="A70" s="435"/>
      <c r="B70" s="314"/>
      <c r="C70" s="315"/>
      <c r="D70" s="316"/>
      <c r="E70" s="315"/>
      <c r="F70" s="433">
        <f t="shared" si="2"/>
        <v>0</v>
      </c>
    </row>
    <row r="71" spans="1:6">
      <c r="A71" s="435"/>
      <c r="B71" s="314"/>
      <c r="C71" s="315"/>
      <c r="D71" s="316"/>
      <c r="E71" s="315"/>
      <c r="F71" s="433">
        <f t="shared" si="2"/>
        <v>0</v>
      </c>
    </row>
    <row r="72" spans="1:6">
      <c r="A72" s="435"/>
      <c r="B72" s="314"/>
      <c r="C72" s="315"/>
      <c r="D72" s="316"/>
      <c r="E72" s="315"/>
      <c r="F72" s="433">
        <f t="shared" si="2"/>
        <v>0</v>
      </c>
    </row>
    <row r="73" spans="1:6">
      <c r="A73" s="435"/>
      <c r="B73" s="314"/>
      <c r="C73" s="315"/>
      <c r="D73" s="316"/>
      <c r="E73" s="315"/>
      <c r="F73" s="433">
        <f t="shared" si="2"/>
        <v>0</v>
      </c>
    </row>
    <row r="74" spans="1:6">
      <c r="A74" s="435"/>
      <c r="B74" s="314"/>
      <c r="C74" s="315"/>
      <c r="D74" s="316"/>
      <c r="E74" s="315"/>
      <c r="F74" s="433">
        <f t="shared" si="2"/>
        <v>0</v>
      </c>
    </row>
    <row r="75" spans="1:6">
      <c r="A75" s="435"/>
      <c r="B75" s="314"/>
      <c r="C75" s="315"/>
      <c r="D75" s="316"/>
      <c r="E75" s="315"/>
      <c r="F75" s="433">
        <f t="shared" si="2"/>
        <v>0</v>
      </c>
    </row>
    <row r="76" spans="1:6">
      <c r="A76" s="435"/>
      <c r="B76" s="314"/>
      <c r="C76" s="315"/>
      <c r="D76" s="316"/>
      <c r="E76" s="315"/>
      <c r="F76" s="433">
        <f t="shared" si="2"/>
        <v>0</v>
      </c>
    </row>
    <row r="77" spans="1:6">
      <c r="A77" s="435"/>
      <c r="B77" s="314"/>
      <c r="C77" s="315"/>
      <c r="D77" s="316"/>
      <c r="E77" s="315"/>
      <c r="F77" s="433">
        <f t="shared" si="2"/>
        <v>0</v>
      </c>
    </row>
    <row r="78" spans="1:6">
      <c r="A78" s="435"/>
      <c r="B78" s="314"/>
      <c r="C78" s="315"/>
      <c r="D78" s="316"/>
      <c r="E78" s="315"/>
      <c r="F78" s="433">
        <f t="shared" si="2"/>
        <v>0</v>
      </c>
    </row>
    <row r="79" spans="1:6">
      <c r="A79" s="435"/>
      <c r="B79" s="314"/>
      <c r="C79" s="315"/>
      <c r="D79" s="316"/>
      <c r="E79" s="315"/>
      <c r="F79" s="433"/>
    </row>
    <row r="80" spans="1:6">
      <c r="A80" s="435"/>
      <c r="B80" s="314"/>
      <c r="C80" s="315"/>
      <c r="D80" s="316"/>
      <c r="E80" s="315"/>
      <c r="F80" s="433"/>
    </row>
    <row r="81" spans="1:6">
      <c r="A81" s="435"/>
      <c r="B81" s="314"/>
      <c r="C81" s="315"/>
      <c r="D81" s="316"/>
      <c r="E81" s="315"/>
      <c r="F81" s="433"/>
    </row>
    <row r="82" spans="1:6" s="270" customFormat="1">
      <c r="A82" s="436"/>
      <c r="B82" s="327" t="s">
        <v>397</v>
      </c>
      <c r="C82" s="328" t="s">
        <v>398</v>
      </c>
      <c r="D82" s="630"/>
      <c r="E82" s="328"/>
      <c r="F82" s="434">
        <f>SUM(F49:F79)</f>
        <v>0</v>
      </c>
    </row>
    <row r="83" spans="1:6">
      <c r="A83" s="435"/>
      <c r="B83" s="314"/>
      <c r="C83" s="315"/>
      <c r="D83" s="316"/>
      <c r="E83" s="315"/>
      <c r="F83" s="433"/>
    </row>
    <row r="84" spans="1:6">
      <c r="A84" s="435"/>
      <c r="B84" s="314"/>
      <c r="C84" s="315"/>
      <c r="D84" s="316"/>
      <c r="E84" s="315"/>
      <c r="F84" s="433"/>
    </row>
    <row r="85" spans="1:6">
      <c r="A85" s="435"/>
      <c r="B85" s="314"/>
      <c r="C85" s="315"/>
      <c r="D85" s="316"/>
      <c r="E85" s="315"/>
      <c r="F85" s="433"/>
    </row>
    <row r="86" spans="1:6">
      <c r="A86" s="435"/>
      <c r="B86" s="314"/>
      <c r="C86" s="315"/>
      <c r="D86" s="316"/>
      <c r="E86" s="315"/>
      <c r="F86" s="433"/>
    </row>
    <row r="87" spans="1:6">
      <c r="A87" s="435"/>
      <c r="B87" s="314"/>
      <c r="C87" s="315"/>
      <c r="D87" s="316"/>
      <c r="E87" s="315"/>
      <c r="F87" s="433"/>
    </row>
    <row r="88" spans="1:6">
      <c r="A88" s="435"/>
      <c r="B88" s="314"/>
      <c r="C88" s="315"/>
      <c r="D88" s="316"/>
      <c r="E88" s="315"/>
      <c r="F88" s="433"/>
    </row>
    <row r="89" spans="1:6">
      <c r="A89" s="435"/>
      <c r="B89" s="314"/>
      <c r="C89" s="315"/>
      <c r="D89" s="316"/>
      <c r="E89" s="315"/>
      <c r="F89" s="433"/>
    </row>
    <row r="90" spans="1:6">
      <c r="A90" s="435"/>
      <c r="B90" s="314"/>
      <c r="C90" s="315"/>
      <c r="D90" s="316"/>
      <c r="E90" s="315"/>
      <c r="F90" s="433"/>
    </row>
    <row r="91" spans="1:6">
      <c r="A91" s="435"/>
      <c r="B91" s="314"/>
      <c r="C91" s="315"/>
      <c r="D91" s="316"/>
      <c r="E91" s="315"/>
      <c r="F91" s="433"/>
    </row>
    <row r="92" spans="1:6">
      <c r="A92" s="435"/>
      <c r="B92" s="314"/>
      <c r="C92" s="315"/>
      <c r="D92" s="316"/>
      <c r="E92" s="315"/>
      <c r="F92" s="433"/>
    </row>
    <row r="93" spans="1:6">
      <c r="A93" s="435"/>
      <c r="B93" s="314"/>
      <c r="C93" s="315"/>
      <c r="D93" s="316"/>
      <c r="E93" s="315"/>
      <c r="F93" s="433"/>
    </row>
    <row r="94" spans="1:6">
      <c r="A94" s="435"/>
      <c r="B94" s="314"/>
      <c r="C94" s="315"/>
      <c r="D94" s="316"/>
      <c r="E94" s="315"/>
      <c r="F94" s="433"/>
    </row>
    <row r="95" spans="1:6">
      <c r="A95" s="435"/>
      <c r="B95" s="314"/>
      <c r="C95" s="315"/>
      <c r="D95" s="316"/>
      <c r="E95" s="315"/>
      <c r="F95" s="433"/>
    </row>
    <row r="96" spans="1:6">
      <c r="A96" s="435"/>
      <c r="B96" s="314"/>
      <c r="C96" s="315"/>
      <c r="D96" s="316"/>
      <c r="E96" s="315"/>
      <c r="F96" s="433"/>
    </row>
    <row r="97" spans="1:6" s="272" customFormat="1" ht="30">
      <c r="A97" s="751" t="s">
        <v>0</v>
      </c>
      <c r="B97" s="751" t="s">
        <v>1</v>
      </c>
      <c r="C97" s="751" t="s">
        <v>2</v>
      </c>
      <c r="D97" s="752" t="s">
        <v>391</v>
      </c>
      <c r="E97" s="753" t="s">
        <v>640</v>
      </c>
      <c r="F97" s="754" t="s">
        <v>392</v>
      </c>
    </row>
    <row r="98" spans="1:6" s="270" customFormat="1">
      <c r="A98" s="437">
        <v>13.3</v>
      </c>
      <c r="B98" s="327" t="s">
        <v>411</v>
      </c>
      <c r="C98" s="328"/>
      <c r="D98" s="630"/>
      <c r="E98" s="328"/>
      <c r="F98" s="434"/>
    </row>
    <row r="99" spans="1:6">
      <c r="A99" s="435"/>
      <c r="B99" s="314"/>
      <c r="C99" s="315"/>
      <c r="D99" s="316"/>
      <c r="E99" s="315"/>
      <c r="F99" s="433"/>
    </row>
    <row r="100" spans="1:6">
      <c r="A100" s="435"/>
      <c r="B100" s="314" t="s">
        <v>45</v>
      </c>
      <c r="C100" s="315"/>
      <c r="D100" s="316"/>
      <c r="E100" s="315"/>
      <c r="F100" s="433"/>
    </row>
    <row r="101" spans="1:6">
      <c r="A101" s="435"/>
      <c r="B101" s="314"/>
      <c r="C101" s="315"/>
      <c r="D101" s="316"/>
      <c r="E101" s="315"/>
      <c r="F101" s="433"/>
    </row>
    <row r="102" spans="1:6" ht="17.25">
      <c r="A102" s="435" t="s">
        <v>1195</v>
      </c>
      <c r="B102" s="314" t="s">
        <v>718</v>
      </c>
      <c r="C102" s="316" t="s">
        <v>682</v>
      </c>
      <c r="D102" s="316">
        <v>2</v>
      </c>
      <c r="E102" s="315"/>
      <c r="F102" s="433"/>
    </row>
    <row r="103" spans="1:6">
      <c r="A103" s="435"/>
      <c r="B103" s="314"/>
      <c r="C103" s="316"/>
      <c r="D103" s="316"/>
      <c r="E103" s="315"/>
      <c r="F103" s="433"/>
    </row>
    <row r="104" spans="1:6" ht="17.25">
      <c r="A104" s="435" t="s">
        <v>1196</v>
      </c>
      <c r="B104" s="314" t="s">
        <v>719</v>
      </c>
      <c r="C104" s="316" t="s">
        <v>682</v>
      </c>
      <c r="D104" s="316">
        <v>0.60000000000000009</v>
      </c>
      <c r="E104" s="315"/>
      <c r="F104" s="433"/>
    </row>
    <row r="105" spans="1:6">
      <c r="A105" s="435"/>
      <c r="B105" s="314"/>
      <c r="C105" s="315"/>
      <c r="D105" s="316"/>
      <c r="E105" s="315"/>
      <c r="F105" s="433"/>
    </row>
    <row r="106" spans="1:6" ht="30">
      <c r="A106" s="435" t="s">
        <v>1197</v>
      </c>
      <c r="B106" s="314" t="s">
        <v>1138</v>
      </c>
      <c r="C106" s="315"/>
      <c r="D106" s="316"/>
      <c r="E106" s="315"/>
      <c r="F106" s="433"/>
    </row>
    <row r="107" spans="1:6">
      <c r="A107" s="435"/>
      <c r="B107" s="314" t="s">
        <v>1139</v>
      </c>
      <c r="C107" s="315"/>
      <c r="D107" s="316"/>
      <c r="E107" s="315"/>
      <c r="F107" s="433"/>
    </row>
    <row r="108" spans="1:6">
      <c r="A108" s="435"/>
      <c r="B108" s="314"/>
      <c r="C108" s="315"/>
      <c r="D108" s="316"/>
      <c r="E108" s="315"/>
      <c r="F108" s="433"/>
    </row>
    <row r="109" spans="1:6">
      <c r="A109" s="435"/>
      <c r="B109" s="314" t="s">
        <v>412</v>
      </c>
      <c r="C109" s="315"/>
      <c r="D109" s="316"/>
      <c r="E109" s="315"/>
      <c r="F109" s="433"/>
    </row>
    <row r="110" spans="1:6">
      <c r="A110" s="435"/>
      <c r="B110" s="314"/>
      <c r="C110" s="315"/>
      <c r="D110" s="316"/>
      <c r="E110" s="315"/>
      <c r="F110" s="433"/>
    </row>
    <row r="111" spans="1:6" ht="17.25">
      <c r="A111" s="435" t="s">
        <v>1198</v>
      </c>
      <c r="B111" s="314" t="s">
        <v>12</v>
      </c>
      <c r="C111" s="316" t="s">
        <v>682</v>
      </c>
      <c r="D111" s="316">
        <v>5.67</v>
      </c>
      <c r="E111" s="315"/>
      <c r="F111" s="433">
        <f>D111*E111</f>
        <v>0</v>
      </c>
    </row>
    <row r="112" spans="1:6">
      <c r="A112" s="435"/>
      <c r="B112" s="314"/>
      <c r="C112" s="315"/>
      <c r="D112" s="316"/>
      <c r="E112" s="315"/>
      <c r="F112" s="433">
        <f t="shared" ref="F112:F139" si="3">D112*E112</f>
        <v>0</v>
      </c>
    </row>
    <row r="113" spans="1:6" ht="17.25">
      <c r="A113" s="435" t="s">
        <v>1199</v>
      </c>
      <c r="B113" s="314" t="s">
        <v>413</v>
      </c>
      <c r="C113" s="316" t="s">
        <v>682</v>
      </c>
      <c r="D113" s="316">
        <v>5.67</v>
      </c>
      <c r="E113" s="315"/>
      <c r="F113" s="433">
        <f t="shared" si="3"/>
        <v>0</v>
      </c>
    </row>
    <row r="114" spans="1:6">
      <c r="A114" s="435"/>
      <c r="B114" s="314"/>
      <c r="C114" s="315"/>
      <c r="D114" s="316"/>
      <c r="E114" s="315"/>
      <c r="F114" s="433">
        <f t="shared" si="3"/>
        <v>0</v>
      </c>
    </row>
    <row r="115" spans="1:6" ht="17.25">
      <c r="A115" s="435" t="s">
        <v>1200</v>
      </c>
      <c r="B115" s="314" t="s">
        <v>1140</v>
      </c>
      <c r="C115" s="316" t="s">
        <v>682</v>
      </c>
      <c r="D115" s="316">
        <v>5.67</v>
      </c>
      <c r="E115" s="315"/>
      <c r="F115" s="433">
        <f t="shared" si="3"/>
        <v>0</v>
      </c>
    </row>
    <row r="116" spans="1:6">
      <c r="A116" s="435"/>
      <c r="B116" s="314"/>
      <c r="C116" s="315"/>
      <c r="D116" s="316"/>
      <c r="E116" s="315"/>
      <c r="F116" s="433">
        <f t="shared" si="3"/>
        <v>0</v>
      </c>
    </row>
    <row r="117" spans="1:6">
      <c r="A117" s="435"/>
      <c r="B117" s="314"/>
      <c r="C117" s="315"/>
      <c r="D117" s="316"/>
      <c r="E117" s="315"/>
      <c r="F117" s="433">
        <f t="shared" si="3"/>
        <v>0</v>
      </c>
    </row>
    <row r="118" spans="1:6">
      <c r="A118" s="435"/>
      <c r="B118" s="327" t="s">
        <v>414</v>
      </c>
      <c r="C118" s="315"/>
      <c r="D118" s="316"/>
      <c r="E118" s="315"/>
      <c r="F118" s="433">
        <f t="shared" si="3"/>
        <v>0</v>
      </c>
    </row>
    <row r="119" spans="1:6">
      <c r="A119" s="435"/>
      <c r="B119" s="314"/>
      <c r="C119" s="315"/>
      <c r="D119" s="316"/>
      <c r="E119" s="315"/>
      <c r="F119" s="433">
        <f t="shared" si="3"/>
        <v>0</v>
      </c>
    </row>
    <row r="120" spans="1:6" ht="17.25">
      <c r="A120" s="435" t="s">
        <v>1201</v>
      </c>
      <c r="B120" s="314" t="s">
        <v>415</v>
      </c>
      <c r="C120" s="316" t="s">
        <v>682</v>
      </c>
      <c r="D120" s="316">
        <v>3.5999999999999996</v>
      </c>
      <c r="E120" s="315"/>
      <c r="F120" s="433">
        <f t="shared" si="3"/>
        <v>0</v>
      </c>
    </row>
    <row r="121" spans="1:6">
      <c r="A121" s="435"/>
      <c r="B121" s="314"/>
      <c r="C121" s="315"/>
      <c r="D121" s="316"/>
      <c r="E121" s="315"/>
      <c r="F121" s="433">
        <f t="shared" si="3"/>
        <v>0</v>
      </c>
    </row>
    <row r="122" spans="1:6" ht="17.25">
      <c r="A122" s="435" t="s">
        <v>1202</v>
      </c>
      <c r="B122" s="314" t="s">
        <v>416</v>
      </c>
      <c r="C122" s="316" t="s">
        <v>682</v>
      </c>
      <c r="D122" s="316">
        <v>2.16</v>
      </c>
      <c r="E122" s="315"/>
      <c r="F122" s="433">
        <f t="shared" si="3"/>
        <v>0</v>
      </c>
    </row>
    <row r="123" spans="1:6">
      <c r="A123" s="435"/>
      <c r="B123" s="314"/>
      <c r="C123" s="315"/>
      <c r="D123" s="316"/>
      <c r="E123" s="315"/>
      <c r="F123" s="433">
        <f t="shared" si="3"/>
        <v>0</v>
      </c>
    </row>
    <row r="124" spans="1:6" ht="17.25">
      <c r="A124" s="435" t="s">
        <v>1203</v>
      </c>
      <c r="B124" s="314" t="s">
        <v>1141</v>
      </c>
      <c r="C124" s="316" t="s">
        <v>682</v>
      </c>
      <c r="D124" s="316">
        <v>12.96</v>
      </c>
      <c r="E124" s="315"/>
      <c r="F124" s="433">
        <f t="shared" si="3"/>
        <v>0</v>
      </c>
    </row>
    <row r="125" spans="1:6">
      <c r="A125" s="435"/>
      <c r="B125" s="314"/>
      <c r="C125" s="315"/>
      <c r="D125" s="316"/>
      <c r="E125" s="315"/>
      <c r="F125" s="433">
        <f t="shared" si="3"/>
        <v>0</v>
      </c>
    </row>
    <row r="126" spans="1:6">
      <c r="A126" s="435"/>
      <c r="B126" s="327" t="s">
        <v>417</v>
      </c>
      <c r="C126" s="315"/>
      <c r="D126" s="316"/>
      <c r="E126" s="315"/>
      <c r="F126" s="433">
        <f t="shared" si="3"/>
        <v>0</v>
      </c>
    </row>
    <row r="127" spans="1:6">
      <c r="A127" s="435"/>
      <c r="B127" s="314"/>
      <c r="C127" s="315"/>
      <c r="D127" s="316"/>
      <c r="E127" s="315"/>
      <c r="F127" s="433">
        <f t="shared" si="3"/>
        <v>0</v>
      </c>
    </row>
    <row r="128" spans="1:6">
      <c r="A128" s="435" t="s">
        <v>1204</v>
      </c>
      <c r="B128" s="314" t="s">
        <v>418</v>
      </c>
      <c r="C128" s="315"/>
      <c r="D128" s="316"/>
      <c r="E128" s="315"/>
      <c r="F128" s="433">
        <f t="shared" si="3"/>
        <v>0</v>
      </c>
    </row>
    <row r="129" spans="1:6" ht="17.25">
      <c r="A129" s="435"/>
      <c r="B129" s="314" t="s">
        <v>46</v>
      </c>
      <c r="C129" s="316" t="s">
        <v>682</v>
      </c>
      <c r="D129" s="316">
        <v>4</v>
      </c>
      <c r="E129" s="315"/>
      <c r="F129" s="433">
        <f t="shared" si="3"/>
        <v>0</v>
      </c>
    </row>
    <row r="130" spans="1:6">
      <c r="A130" s="435"/>
      <c r="B130" s="314"/>
      <c r="C130" s="315"/>
      <c r="D130" s="316"/>
      <c r="E130" s="315"/>
      <c r="F130" s="433">
        <f t="shared" si="3"/>
        <v>0</v>
      </c>
    </row>
    <row r="131" spans="1:6">
      <c r="A131" s="435"/>
      <c r="B131" s="327" t="s">
        <v>484</v>
      </c>
      <c r="C131" s="315"/>
      <c r="D131" s="316"/>
      <c r="E131" s="315"/>
      <c r="F131" s="433">
        <f t="shared" si="3"/>
        <v>0</v>
      </c>
    </row>
    <row r="132" spans="1:6">
      <c r="A132" s="435"/>
      <c r="B132" s="314"/>
      <c r="C132" s="315"/>
      <c r="D132" s="316"/>
      <c r="E132" s="315"/>
      <c r="F132" s="433">
        <f t="shared" si="3"/>
        <v>0</v>
      </c>
    </row>
    <row r="133" spans="1:6" ht="17.25">
      <c r="A133" s="435" t="s">
        <v>1205</v>
      </c>
      <c r="B133" s="314" t="s">
        <v>485</v>
      </c>
      <c r="C133" s="316" t="s">
        <v>682</v>
      </c>
      <c r="D133" s="316">
        <v>4</v>
      </c>
      <c r="E133" s="315"/>
      <c r="F133" s="433">
        <f t="shared" si="3"/>
        <v>0</v>
      </c>
    </row>
    <row r="134" spans="1:6">
      <c r="A134" s="435"/>
      <c r="B134" s="314"/>
      <c r="C134" s="315"/>
      <c r="D134" s="316"/>
      <c r="E134" s="315"/>
      <c r="F134" s="433">
        <f t="shared" si="3"/>
        <v>0</v>
      </c>
    </row>
    <row r="135" spans="1:6" ht="17.25">
      <c r="A135" s="435" t="s">
        <v>1206</v>
      </c>
      <c r="B135" s="314" t="s">
        <v>1142</v>
      </c>
      <c r="C135" s="316" t="s">
        <v>682</v>
      </c>
      <c r="D135" s="316">
        <v>4</v>
      </c>
      <c r="E135" s="315"/>
      <c r="F135" s="433">
        <f t="shared" si="3"/>
        <v>0</v>
      </c>
    </row>
    <row r="136" spans="1:6">
      <c r="A136" s="435"/>
      <c r="B136" s="314"/>
      <c r="C136" s="315"/>
      <c r="D136" s="316"/>
      <c r="E136" s="315"/>
      <c r="F136" s="433">
        <f t="shared" si="3"/>
        <v>0</v>
      </c>
    </row>
    <row r="137" spans="1:6">
      <c r="A137" s="435"/>
      <c r="B137" s="327" t="s">
        <v>47</v>
      </c>
      <c r="C137" s="315"/>
      <c r="D137" s="316"/>
      <c r="E137" s="315"/>
      <c r="F137" s="433">
        <f t="shared" si="3"/>
        <v>0</v>
      </c>
    </row>
    <row r="138" spans="1:6">
      <c r="A138" s="435"/>
      <c r="B138" s="314"/>
      <c r="C138" s="315"/>
      <c r="D138" s="316"/>
      <c r="E138" s="315"/>
      <c r="F138" s="433">
        <f t="shared" si="3"/>
        <v>0</v>
      </c>
    </row>
    <row r="139" spans="1:6" ht="30">
      <c r="A139" s="435" t="s">
        <v>1208</v>
      </c>
      <c r="B139" s="314" t="s">
        <v>1207</v>
      </c>
      <c r="C139" s="315"/>
      <c r="D139" s="316"/>
      <c r="E139" s="315"/>
      <c r="F139" s="433">
        <f t="shared" si="3"/>
        <v>0</v>
      </c>
    </row>
    <row r="140" spans="1:6">
      <c r="A140" s="435"/>
      <c r="B140" s="314"/>
      <c r="C140" s="315"/>
      <c r="D140" s="316"/>
      <c r="E140" s="315"/>
      <c r="F140" s="433"/>
    </row>
    <row r="141" spans="1:6">
      <c r="A141" s="435"/>
      <c r="B141" s="314"/>
      <c r="C141" s="315"/>
      <c r="D141" s="316"/>
      <c r="E141" s="315"/>
      <c r="F141" s="433"/>
    </row>
    <row r="142" spans="1:6">
      <c r="A142" s="435"/>
      <c r="B142" s="314"/>
      <c r="C142" s="315"/>
      <c r="D142" s="316"/>
      <c r="E142" s="315"/>
      <c r="F142" s="433"/>
    </row>
    <row r="143" spans="1:6" s="270" customFormat="1">
      <c r="A143" s="436"/>
      <c r="B143" s="327" t="s">
        <v>1209</v>
      </c>
      <c r="C143" s="328"/>
      <c r="D143" s="630"/>
      <c r="E143" s="328"/>
      <c r="F143" s="434">
        <f>SUM(F101:F140)</f>
        <v>0</v>
      </c>
    </row>
    <row r="144" spans="1:6" s="270" customFormat="1">
      <c r="A144" s="436"/>
      <c r="B144" s="327"/>
      <c r="C144" s="328"/>
      <c r="D144" s="630"/>
      <c r="E144" s="328"/>
      <c r="F144" s="434"/>
    </row>
    <row r="145" spans="1:6" s="272" customFormat="1" ht="30">
      <c r="A145" s="751" t="s">
        <v>0</v>
      </c>
      <c r="B145" s="751" t="s">
        <v>1</v>
      </c>
      <c r="C145" s="751" t="s">
        <v>2</v>
      </c>
      <c r="D145" s="752" t="s">
        <v>391</v>
      </c>
      <c r="E145" s="753" t="s">
        <v>640</v>
      </c>
      <c r="F145" s="754" t="s">
        <v>392</v>
      </c>
    </row>
    <row r="146" spans="1:6" s="272" customFormat="1">
      <c r="A146" s="438"/>
      <c r="B146" s="439" t="s">
        <v>1210</v>
      </c>
      <c r="C146" s="438"/>
      <c r="D146" s="731"/>
      <c r="E146" s="440"/>
      <c r="F146" s="441">
        <f>F143</f>
        <v>0</v>
      </c>
    </row>
    <row r="147" spans="1:6">
      <c r="A147" s="435"/>
      <c r="B147" s="327" t="s">
        <v>412</v>
      </c>
      <c r="C147" s="315"/>
      <c r="D147" s="316"/>
      <c r="E147" s="315"/>
      <c r="F147" s="433"/>
    </row>
    <row r="148" spans="1:6">
      <c r="A148" s="435"/>
      <c r="B148" s="442"/>
      <c r="C148" s="315"/>
      <c r="D148" s="316"/>
      <c r="E148" s="315"/>
      <c r="F148" s="433"/>
    </row>
    <row r="149" spans="1:6">
      <c r="A149" s="435"/>
      <c r="B149" s="327" t="s">
        <v>419</v>
      </c>
      <c r="C149" s="315"/>
      <c r="D149" s="316"/>
      <c r="E149" s="315"/>
      <c r="F149" s="433"/>
    </row>
    <row r="150" spans="1:6">
      <c r="A150" s="435"/>
      <c r="B150" s="342"/>
      <c r="C150" s="315"/>
      <c r="D150" s="316"/>
      <c r="E150" s="315"/>
      <c r="F150" s="433"/>
    </row>
    <row r="151" spans="1:6">
      <c r="A151" s="435" t="s">
        <v>1211</v>
      </c>
      <c r="B151" s="314" t="s">
        <v>420</v>
      </c>
      <c r="C151" s="315"/>
      <c r="D151" s="316"/>
      <c r="E151" s="315"/>
      <c r="F151" s="433"/>
    </row>
    <row r="152" spans="1:6" ht="30">
      <c r="A152" s="435"/>
      <c r="B152" s="314" t="s">
        <v>421</v>
      </c>
      <c r="C152" s="315" t="s">
        <v>20</v>
      </c>
      <c r="D152" s="316">
        <v>125</v>
      </c>
      <c r="E152" s="315"/>
      <c r="F152" s="433">
        <f>D152*E152</f>
        <v>0</v>
      </c>
    </row>
    <row r="153" spans="1:6">
      <c r="A153" s="435"/>
      <c r="B153" s="342"/>
      <c r="C153" s="315"/>
      <c r="D153" s="316"/>
      <c r="E153" s="315"/>
      <c r="F153" s="433">
        <f t="shared" ref="F153:F186" si="4">D153*E153</f>
        <v>0</v>
      </c>
    </row>
    <row r="154" spans="1:6">
      <c r="A154" s="435" t="s">
        <v>1212</v>
      </c>
      <c r="B154" s="314" t="s">
        <v>422</v>
      </c>
      <c r="C154" s="315"/>
      <c r="D154" s="316"/>
      <c r="E154" s="315"/>
      <c r="F154" s="433">
        <f t="shared" si="4"/>
        <v>0</v>
      </c>
    </row>
    <row r="155" spans="1:6" ht="30">
      <c r="A155" s="435"/>
      <c r="B155" s="314" t="s">
        <v>423</v>
      </c>
      <c r="C155" s="315" t="s">
        <v>20</v>
      </c>
      <c r="D155" s="316">
        <v>41</v>
      </c>
      <c r="E155" s="315"/>
      <c r="F155" s="433">
        <f t="shared" si="4"/>
        <v>0</v>
      </c>
    </row>
    <row r="156" spans="1:6">
      <c r="A156" s="435"/>
      <c r="B156" s="314"/>
      <c r="C156" s="315"/>
      <c r="D156" s="316"/>
      <c r="E156" s="315"/>
      <c r="F156" s="433">
        <f t="shared" si="4"/>
        <v>0</v>
      </c>
    </row>
    <row r="157" spans="1:6">
      <c r="A157" s="435"/>
      <c r="B157" s="327" t="s">
        <v>424</v>
      </c>
      <c r="C157" s="315"/>
      <c r="D157" s="316"/>
      <c r="E157" s="315"/>
      <c r="F157" s="433">
        <f t="shared" si="4"/>
        <v>0</v>
      </c>
    </row>
    <row r="158" spans="1:6">
      <c r="A158" s="435"/>
      <c r="B158" s="342"/>
      <c r="C158" s="315"/>
      <c r="D158" s="316"/>
      <c r="E158" s="315"/>
      <c r="F158" s="433">
        <f t="shared" si="4"/>
        <v>0</v>
      </c>
    </row>
    <row r="159" spans="1:6">
      <c r="A159" s="435" t="s">
        <v>1213</v>
      </c>
      <c r="B159" s="314" t="s">
        <v>425</v>
      </c>
      <c r="C159" s="315" t="s">
        <v>20</v>
      </c>
      <c r="D159" s="316">
        <v>125</v>
      </c>
      <c r="E159" s="315"/>
      <c r="F159" s="433">
        <f t="shared" si="4"/>
        <v>0</v>
      </c>
    </row>
    <row r="160" spans="1:6">
      <c r="A160" s="435"/>
      <c r="B160" s="342"/>
      <c r="C160" s="315"/>
      <c r="D160" s="316"/>
      <c r="E160" s="315"/>
      <c r="F160" s="433">
        <f t="shared" si="4"/>
        <v>0</v>
      </c>
    </row>
    <row r="161" spans="1:6">
      <c r="A161" s="435" t="s">
        <v>1214</v>
      </c>
      <c r="B161" s="314" t="s">
        <v>426</v>
      </c>
      <c r="C161" s="315" t="s">
        <v>20</v>
      </c>
      <c r="D161" s="316">
        <v>41</v>
      </c>
      <c r="E161" s="315"/>
      <c r="F161" s="433">
        <f t="shared" si="4"/>
        <v>0</v>
      </c>
    </row>
    <row r="162" spans="1:6">
      <c r="A162" s="435"/>
      <c r="B162" s="314"/>
      <c r="C162" s="315"/>
      <c r="D162" s="316"/>
      <c r="E162" s="315"/>
      <c r="F162" s="433">
        <f t="shared" si="4"/>
        <v>0</v>
      </c>
    </row>
    <row r="163" spans="1:6">
      <c r="A163" s="435"/>
      <c r="B163" s="314"/>
      <c r="C163" s="315"/>
      <c r="D163" s="316"/>
      <c r="E163" s="315"/>
      <c r="F163" s="433">
        <f t="shared" si="4"/>
        <v>0</v>
      </c>
    </row>
    <row r="164" spans="1:6">
      <c r="A164" s="435"/>
      <c r="B164" s="327" t="s">
        <v>1143</v>
      </c>
      <c r="C164" s="315"/>
      <c r="D164" s="316"/>
      <c r="E164" s="315"/>
      <c r="F164" s="433">
        <f t="shared" si="4"/>
        <v>0</v>
      </c>
    </row>
    <row r="165" spans="1:6">
      <c r="A165" s="435"/>
      <c r="B165" s="342"/>
      <c r="C165" s="315"/>
      <c r="D165" s="316"/>
      <c r="E165" s="315"/>
      <c r="F165" s="433">
        <f t="shared" si="4"/>
        <v>0</v>
      </c>
    </row>
    <row r="166" spans="1:6">
      <c r="A166" s="435" t="s">
        <v>1215</v>
      </c>
      <c r="B166" s="314" t="s">
        <v>425</v>
      </c>
      <c r="C166" s="315" t="s">
        <v>20</v>
      </c>
      <c r="D166" s="316">
        <v>125</v>
      </c>
      <c r="E166" s="315"/>
      <c r="F166" s="433">
        <f t="shared" si="4"/>
        <v>0</v>
      </c>
    </row>
    <row r="167" spans="1:6">
      <c r="A167" s="435"/>
      <c r="B167" s="342"/>
      <c r="C167" s="315"/>
      <c r="D167" s="316"/>
      <c r="E167" s="315"/>
      <c r="F167" s="433">
        <f t="shared" si="4"/>
        <v>0</v>
      </c>
    </row>
    <row r="168" spans="1:6">
      <c r="A168" s="435" t="s">
        <v>1216</v>
      </c>
      <c r="B168" s="314" t="s">
        <v>426</v>
      </c>
      <c r="C168" s="315" t="s">
        <v>20</v>
      </c>
      <c r="D168" s="316">
        <v>41</v>
      </c>
      <c r="E168" s="315"/>
      <c r="F168" s="433">
        <f t="shared" si="4"/>
        <v>0</v>
      </c>
    </row>
    <row r="169" spans="1:6">
      <c r="A169" s="435"/>
      <c r="B169" s="314"/>
      <c r="C169" s="315"/>
      <c r="D169" s="316"/>
      <c r="E169" s="315"/>
      <c r="F169" s="433">
        <f t="shared" si="4"/>
        <v>0</v>
      </c>
    </row>
    <row r="170" spans="1:6">
      <c r="A170" s="435"/>
      <c r="B170" s="327" t="s">
        <v>414</v>
      </c>
      <c r="C170" s="315"/>
      <c r="D170" s="316"/>
      <c r="E170" s="315"/>
      <c r="F170" s="433">
        <f t="shared" si="4"/>
        <v>0</v>
      </c>
    </row>
    <row r="171" spans="1:6">
      <c r="A171" s="435"/>
      <c r="B171" s="327"/>
      <c r="C171" s="315"/>
      <c r="D171" s="316"/>
      <c r="E171" s="315"/>
      <c r="F171" s="433">
        <f t="shared" si="4"/>
        <v>0</v>
      </c>
    </row>
    <row r="172" spans="1:6">
      <c r="A172" s="435"/>
      <c r="B172" s="327" t="s">
        <v>427</v>
      </c>
      <c r="C172" s="315"/>
      <c r="D172" s="316"/>
      <c r="E172" s="315"/>
      <c r="F172" s="433">
        <f t="shared" si="4"/>
        <v>0</v>
      </c>
    </row>
    <row r="173" spans="1:6">
      <c r="A173" s="435"/>
      <c r="B173" s="314"/>
      <c r="C173" s="315"/>
      <c r="D173" s="316"/>
      <c r="E173" s="315"/>
      <c r="F173" s="433">
        <f t="shared" si="4"/>
        <v>0</v>
      </c>
    </row>
    <row r="174" spans="1:6">
      <c r="A174" s="435" t="s">
        <v>1217</v>
      </c>
      <c r="B174" s="314" t="s">
        <v>723</v>
      </c>
      <c r="C174" s="315"/>
      <c r="D174" s="316"/>
      <c r="E174" s="315"/>
      <c r="F174" s="433">
        <f t="shared" si="4"/>
        <v>0</v>
      </c>
    </row>
    <row r="175" spans="1:6" ht="30">
      <c r="A175" s="435"/>
      <c r="B175" s="314" t="s">
        <v>724</v>
      </c>
      <c r="C175" s="315" t="s">
        <v>20</v>
      </c>
      <c r="D175" s="316">
        <v>65</v>
      </c>
      <c r="E175" s="315"/>
      <c r="F175" s="433">
        <f t="shared" si="4"/>
        <v>0</v>
      </c>
    </row>
    <row r="176" spans="1:6">
      <c r="A176" s="435"/>
      <c r="B176" s="314"/>
      <c r="C176" s="315"/>
      <c r="D176" s="316"/>
      <c r="E176" s="315"/>
      <c r="F176" s="433">
        <f t="shared" si="4"/>
        <v>0</v>
      </c>
    </row>
    <row r="177" spans="1:6">
      <c r="A177" s="435"/>
      <c r="B177" s="327" t="s">
        <v>428</v>
      </c>
      <c r="C177" s="315"/>
      <c r="D177" s="316"/>
      <c r="E177" s="315"/>
      <c r="F177" s="433">
        <f t="shared" si="4"/>
        <v>0</v>
      </c>
    </row>
    <row r="178" spans="1:6">
      <c r="A178" s="435"/>
      <c r="B178" s="314"/>
      <c r="C178" s="315"/>
      <c r="D178" s="316"/>
      <c r="E178" s="315"/>
      <c r="F178" s="433">
        <f t="shared" si="4"/>
        <v>0</v>
      </c>
    </row>
    <row r="179" spans="1:6">
      <c r="A179" s="435" t="s">
        <v>1218</v>
      </c>
      <c r="B179" s="314" t="s">
        <v>723</v>
      </c>
      <c r="C179" s="315"/>
      <c r="D179" s="316"/>
      <c r="E179" s="315"/>
      <c r="F179" s="433">
        <f t="shared" si="4"/>
        <v>0</v>
      </c>
    </row>
    <row r="180" spans="1:6" ht="30">
      <c r="A180" s="435"/>
      <c r="B180" s="314" t="s">
        <v>724</v>
      </c>
      <c r="C180" s="315" t="s">
        <v>20</v>
      </c>
      <c r="D180" s="316">
        <v>57</v>
      </c>
      <c r="E180" s="315"/>
      <c r="F180" s="433">
        <f t="shared" si="4"/>
        <v>0</v>
      </c>
    </row>
    <row r="181" spans="1:6">
      <c r="A181" s="435"/>
      <c r="B181" s="314"/>
      <c r="C181" s="315"/>
      <c r="D181" s="316"/>
      <c r="E181" s="315"/>
      <c r="F181" s="433">
        <f t="shared" si="4"/>
        <v>0</v>
      </c>
    </row>
    <row r="182" spans="1:6">
      <c r="A182" s="435" t="s">
        <v>1219</v>
      </c>
      <c r="B182" s="314" t="s">
        <v>422</v>
      </c>
      <c r="C182" s="315"/>
      <c r="D182" s="316"/>
      <c r="E182" s="315"/>
      <c r="F182" s="433">
        <f t="shared" si="4"/>
        <v>0</v>
      </c>
    </row>
    <row r="183" spans="1:6" ht="30">
      <c r="A183" s="435"/>
      <c r="B183" s="314" t="s">
        <v>423</v>
      </c>
      <c r="C183" s="315" t="s">
        <v>20</v>
      </c>
      <c r="D183" s="316">
        <v>25</v>
      </c>
      <c r="E183" s="315"/>
      <c r="F183" s="433">
        <f t="shared" si="4"/>
        <v>0</v>
      </c>
    </row>
    <row r="184" spans="1:6">
      <c r="A184" s="435"/>
      <c r="B184" s="314"/>
      <c r="C184" s="315"/>
      <c r="D184" s="316"/>
      <c r="E184" s="315"/>
      <c r="F184" s="433">
        <f t="shared" si="4"/>
        <v>0</v>
      </c>
    </row>
    <row r="185" spans="1:6">
      <c r="A185" s="435"/>
      <c r="B185" s="314"/>
      <c r="C185" s="315"/>
      <c r="D185" s="316"/>
      <c r="E185" s="315"/>
      <c r="F185" s="433">
        <f t="shared" si="4"/>
        <v>0</v>
      </c>
    </row>
    <row r="186" spans="1:6">
      <c r="A186" s="435"/>
      <c r="B186" s="314"/>
      <c r="C186" s="315"/>
      <c r="D186" s="316"/>
      <c r="E186" s="315"/>
      <c r="F186" s="433">
        <f t="shared" si="4"/>
        <v>0</v>
      </c>
    </row>
    <row r="187" spans="1:6">
      <c r="A187" s="435"/>
      <c r="B187" s="314"/>
      <c r="C187" s="315"/>
      <c r="D187" s="316"/>
      <c r="E187" s="315"/>
      <c r="F187" s="433"/>
    </row>
    <row r="188" spans="1:6" s="270" customFormat="1">
      <c r="A188" s="436"/>
      <c r="B188" s="327" t="s">
        <v>1209</v>
      </c>
      <c r="C188" s="328"/>
      <c r="D188" s="630"/>
      <c r="E188" s="328"/>
      <c r="F188" s="434">
        <f>SUM(F146:F187)</f>
        <v>0</v>
      </c>
    </row>
    <row r="189" spans="1:6" s="272" customFormat="1" ht="30">
      <c r="A189" s="751" t="s">
        <v>0</v>
      </c>
      <c r="B189" s="751" t="s">
        <v>1</v>
      </c>
      <c r="C189" s="751" t="s">
        <v>2</v>
      </c>
      <c r="D189" s="752" t="s">
        <v>391</v>
      </c>
      <c r="E189" s="753" t="s">
        <v>640</v>
      </c>
      <c r="F189" s="754" t="s">
        <v>392</v>
      </c>
    </row>
    <row r="190" spans="1:6" s="270" customFormat="1">
      <c r="A190" s="436"/>
      <c r="B190" s="327" t="s">
        <v>1233</v>
      </c>
      <c r="C190" s="328"/>
      <c r="D190" s="630"/>
      <c r="E190" s="328"/>
      <c r="F190" s="434">
        <f>F188</f>
        <v>0</v>
      </c>
    </row>
    <row r="191" spans="1:6">
      <c r="A191" s="435"/>
      <c r="B191" s="327"/>
      <c r="C191" s="315"/>
      <c r="D191" s="316"/>
      <c r="E191" s="315"/>
      <c r="F191" s="433"/>
    </row>
    <row r="192" spans="1:6">
      <c r="A192" s="435"/>
      <c r="B192" s="327" t="s">
        <v>725</v>
      </c>
      <c r="C192" s="315"/>
      <c r="D192" s="316"/>
      <c r="E192" s="315"/>
      <c r="F192" s="433"/>
    </row>
    <row r="193" spans="1:6">
      <c r="A193" s="435" t="s">
        <v>1220</v>
      </c>
      <c r="B193" s="314" t="s">
        <v>723</v>
      </c>
      <c r="C193" s="315"/>
      <c r="D193" s="316"/>
      <c r="E193" s="315"/>
      <c r="F193" s="433"/>
    </row>
    <row r="194" spans="1:6" ht="30">
      <c r="A194" s="435"/>
      <c r="B194" s="314" t="s">
        <v>724</v>
      </c>
      <c r="C194" s="315" t="s">
        <v>20</v>
      </c>
      <c r="D194" s="316">
        <v>171</v>
      </c>
      <c r="E194" s="315"/>
      <c r="F194" s="433">
        <f>D194*E194</f>
        <v>0</v>
      </c>
    </row>
    <row r="195" spans="1:6">
      <c r="A195" s="435"/>
      <c r="B195" s="314"/>
      <c r="C195" s="315"/>
      <c r="D195" s="316"/>
      <c r="E195" s="315"/>
      <c r="F195" s="433">
        <f t="shared" ref="F195:F222" si="5">D195*E195</f>
        <v>0</v>
      </c>
    </row>
    <row r="196" spans="1:6">
      <c r="A196" s="435" t="s">
        <v>1221</v>
      </c>
      <c r="B196" s="314" t="s">
        <v>422</v>
      </c>
      <c r="C196" s="315"/>
      <c r="D196" s="316"/>
      <c r="E196" s="315"/>
      <c r="F196" s="433">
        <f t="shared" si="5"/>
        <v>0</v>
      </c>
    </row>
    <row r="197" spans="1:6" ht="30">
      <c r="A197" s="435"/>
      <c r="B197" s="314" t="s">
        <v>423</v>
      </c>
      <c r="C197" s="315" t="s">
        <v>20</v>
      </c>
      <c r="D197" s="316">
        <v>151</v>
      </c>
      <c r="E197" s="315"/>
      <c r="F197" s="433">
        <f t="shared" si="5"/>
        <v>0</v>
      </c>
    </row>
    <row r="198" spans="1:6">
      <c r="A198" s="435"/>
      <c r="B198" s="314"/>
      <c r="C198" s="315"/>
      <c r="D198" s="316"/>
      <c r="E198" s="315"/>
      <c r="F198" s="433">
        <f t="shared" si="5"/>
        <v>0</v>
      </c>
    </row>
    <row r="199" spans="1:6">
      <c r="A199" s="435"/>
      <c r="B199" s="327" t="s">
        <v>488</v>
      </c>
      <c r="C199" s="315"/>
      <c r="D199" s="316"/>
      <c r="E199" s="315"/>
      <c r="F199" s="433">
        <f t="shared" si="5"/>
        <v>0</v>
      </c>
    </row>
    <row r="200" spans="1:6" ht="30">
      <c r="A200" s="435" t="s">
        <v>1222</v>
      </c>
      <c r="B200" s="314" t="s">
        <v>1144</v>
      </c>
      <c r="C200" s="315"/>
      <c r="D200" s="316"/>
      <c r="E200" s="315"/>
      <c r="F200" s="433">
        <f t="shared" si="5"/>
        <v>0</v>
      </c>
    </row>
    <row r="201" spans="1:6" ht="30">
      <c r="A201" s="435"/>
      <c r="B201" s="314" t="s">
        <v>421</v>
      </c>
      <c r="C201" s="315" t="s">
        <v>20</v>
      </c>
      <c r="D201" s="316">
        <v>71</v>
      </c>
      <c r="E201" s="315"/>
      <c r="F201" s="433">
        <f t="shared" si="5"/>
        <v>0</v>
      </c>
    </row>
    <row r="202" spans="1:6">
      <c r="A202" s="435"/>
      <c r="B202" s="314"/>
      <c r="C202" s="315"/>
      <c r="D202" s="316"/>
      <c r="E202" s="315"/>
      <c r="F202" s="433">
        <f t="shared" si="5"/>
        <v>0</v>
      </c>
    </row>
    <row r="203" spans="1:6" ht="30">
      <c r="A203" s="435" t="s">
        <v>1223</v>
      </c>
      <c r="B203" s="314" t="s">
        <v>1145</v>
      </c>
      <c r="C203" s="315"/>
      <c r="D203" s="316"/>
      <c r="E203" s="315"/>
      <c r="F203" s="433">
        <f t="shared" si="5"/>
        <v>0</v>
      </c>
    </row>
    <row r="204" spans="1:6" ht="30">
      <c r="A204" s="435"/>
      <c r="B204" s="314" t="s">
        <v>421</v>
      </c>
      <c r="C204" s="315" t="s">
        <v>20</v>
      </c>
      <c r="D204" s="316">
        <v>71</v>
      </c>
      <c r="E204" s="315"/>
      <c r="F204" s="433">
        <f t="shared" si="5"/>
        <v>0</v>
      </c>
    </row>
    <row r="205" spans="1:6">
      <c r="A205" s="435"/>
      <c r="B205" s="314"/>
      <c r="C205" s="315"/>
      <c r="D205" s="316"/>
      <c r="E205" s="315"/>
      <c r="F205" s="433">
        <f t="shared" si="5"/>
        <v>0</v>
      </c>
    </row>
    <row r="206" spans="1:6" ht="45">
      <c r="A206" s="435" t="s">
        <v>1224</v>
      </c>
      <c r="B206" s="314" t="s">
        <v>1225</v>
      </c>
      <c r="C206" s="315" t="s">
        <v>20</v>
      </c>
      <c r="D206" s="316">
        <v>71</v>
      </c>
      <c r="E206" s="315"/>
      <c r="F206" s="433">
        <f t="shared" si="5"/>
        <v>0</v>
      </c>
    </row>
    <row r="207" spans="1:6">
      <c r="A207" s="435"/>
      <c r="B207" s="314"/>
      <c r="C207" s="315"/>
      <c r="D207" s="316"/>
      <c r="E207" s="315"/>
      <c r="F207" s="433">
        <f t="shared" si="5"/>
        <v>0</v>
      </c>
    </row>
    <row r="208" spans="1:6" ht="30">
      <c r="A208" s="435" t="s">
        <v>1226</v>
      </c>
      <c r="B208" s="314" t="s">
        <v>1146</v>
      </c>
      <c r="C208" s="315"/>
      <c r="D208" s="316"/>
      <c r="E208" s="315"/>
      <c r="F208" s="433">
        <f t="shared" si="5"/>
        <v>0</v>
      </c>
    </row>
    <row r="209" spans="1:6" ht="30">
      <c r="A209" s="435"/>
      <c r="B209" s="314" t="s">
        <v>421</v>
      </c>
      <c r="C209" s="315" t="s">
        <v>20</v>
      </c>
      <c r="D209" s="316">
        <v>71</v>
      </c>
      <c r="E209" s="315"/>
      <c r="F209" s="433">
        <f t="shared" si="5"/>
        <v>0</v>
      </c>
    </row>
    <row r="210" spans="1:6">
      <c r="A210" s="435"/>
      <c r="B210" s="314"/>
      <c r="C210" s="315"/>
      <c r="D210" s="316"/>
      <c r="E210" s="315"/>
      <c r="F210" s="433">
        <f t="shared" si="5"/>
        <v>0</v>
      </c>
    </row>
    <row r="211" spans="1:6">
      <c r="A211" s="435"/>
      <c r="B211" s="327" t="s">
        <v>1147</v>
      </c>
      <c r="C211" s="315"/>
      <c r="D211" s="316"/>
      <c r="E211" s="315"/>
      <c r="F211" s="433">
        <f t="shared" si="5"/>
        <v>0</v>
      </c>
    </row>
    <row r="212" spans="1:6" ht="30">
      <c r="A212" s="435" t="s">
        <v>1227</v>
      </c>
      <c r="B212" s="314" t="s">
        <v>1144</v>
      </c>
      <c r="C212" s="315"/>
      <c r="D212" s="316"/>
      <c r="E212" s="315"/>
      <c r="F212" s="433">
        <f t="shared" si="5"/>
        <v>0</v>
      </c>
    </row>
    <row r="213" spans="1:6" ht="30">
      <c r="A213" s="435"/>
      <c r="B213" s="314" t="s">
        <v>421</v>
      </c>
      <c r="C213" s="315" t="s">
        <v>20</v>
      </c>
      <c r="D213" s="316">
        <v>71</v>
      </c>
      <c r="E213" s="315"/>
      <c r="F213" s="433">
        <f t="shared" si="5"/>
        <v>0</v>
      </c>
    </row>
    <row r="214" spans="1:6">
      <c r="A214" s="435"/>
      <c r="B214" s="314"/>
      <c r="C214" s="315"/>
      <c r="D214" s="316"/>
      <c r="E214" s="315"/>
      <c r="F214" s="433">
        <f t="shared" si="5"/>
        <v>0</v>
      </c>
    </row>
    <row r="215" spans="1:6" ht="30">
      <c r="A215" s="435" t="s">
        <v>1228</v>
      </c>
      <c r="B215" s="314" t="s">
        <v>1145</v>
      </c>
      <c r="C215" s="315"/>
      <c r="D215" s="316"/>
      <c r="E215" s="315"/>
      <c r="F215" s="433">
        <f t="shared" si="5"/>
        <v>0</v>
      </c>
    </row>
    <row r="216" spans="1:6" ht="30">
      <c r="A216" s="435"/>
      <c r="B216" s="314" t="s">
        <v>421</v>
      </c>
      <c r="C216" s="315" t="s">
        <v>20</v>
      </c>
      <c r="D216" s="316">
        <v>71</v>
      </c>
      <c r="E216" s="315"/>
      <c r="F216" s="433">
        <f t="shared" si="5"/>
        <v>0</v>
      </c>
    </row>
    <row r="217" spans="1:6">
      <c r="A217" s="435"/>
      <c r="B217" s="314"/>
      <c r="C217" s="315"/>
      <c r="D217" s="316"/>
      <c r="E217" s="315"/>
      <c r="F217" s="433">
        <f t="shared" si="5"/>
        <v>0</v>
      </c>
    </row>
    <row r="218" spans="1:6" ht="45">
      <c r="A218" s="435" t="s">
        <v>1229</v>
      </c>
      <c r="B218" s="314" t="s">
        <v>1230</v>
      </c>
      <c r="C218" s="315" t="s">
        <v>20</v>
      </c>
      <c r="D218" s="316">
        <v>71</v>
      </c>
      <c r="E218" s="315"/>
      <c r="F218" s="433">
        <f t="shared" si="5"/>
        <v>0</v>
      </c>
    </row>
    <row r="219" spans="1:6">
      <c r="A219" s="435"/>
      <c r="B219" s="314"/>
      <c r="C219" s="443"/>
      <c r="D219" s="732"/>
      <c r="E219" s="443"/>
      <c r="F219" s="433">
        <f t="shared" si="5"/>
        <v>0</v>
      </c>
    </row>
    <row r="220" spans="1:6" ht="30">
      <c r="A220" s="435" t="s">
        <v>1231</v>
      </c>
      <c r="B220" s="314" t="s">
        <v>1146</v>
      </c>
      <c r="C220" s="315"/>
      <c r="D220" s="316"/>
      <c r="E220" s="315"/>
      <c r="F220" s="433">
        <f t="shared" si="5"/>
        <v>0</v>
      </c>
    </row>
    <row r="221" spans="1:6">
      <c r="A221" s="435"/>
      <c r="B221" s="314"/>
      <c r="C221" s="315"/>
      <c r="D221" s="316"/>
      <c r="E221" s="315"/>
      <c r="F221" s="433">
        <f t="shared" si="5"/>
        <v>0</v>
      </c>
    </row>
    <row r="222" spans="1:6" ht="30">
      <c r="A222" s="435" t="s">
        <v>1232</v>
      </c>
      <c r="B222" s="314" t="s">
        <v>421</v>
      </c>
      <c r="C222" s="315" t="s">
        <v>20</v>
      </c>
      <c r="D222" s="316">
        <v>71</v>
      </c>
      <c r="E222" s="315"/>
      <c r="F222" s="433">
        <f t="shared" si="5"/>
        <v>0</v>
      </c>
    </row>
    <row r="223" spans="1:6">
      <c r="A223" s="435"/>
      <c r="B223" s="314"/>
      <c r="C223" s="315"/>
      <c r="D223" s="316"/>
      <c r="E223" s="315"/>
      <c r="F223" s="433"/>
    </row>
    <row r="224" spans="1:6" s="270" customFormat="1">
      <c r="A224" s="436"/>
      <c r="B224" s="327" t="s">
        <v>1026</v>
      </c>
      <c r="C224" s="328"/>
      <c r="D224" s="630"/>
      <c r="E224" s="328"/>
      <c r="F224" s="434">
        <f>SUM(F190:F223)</f>
        <v>0</v>
      </c>
    </row>
    <row r="225" spans="1:6" s="272" customFormat="1" ht="30">
      <c r="A225" s="751" t="s">
        <v>0</v>
      </c>
      <c r="B225" s="751" t="s">
        <v>1</v>
      </c>
      <c r="C225" s="751" t="s">
        <v>2</v>
      </c>
      <c r="D225" s="752" t="s">
        <v>391</v>
      </c>
      <c r="E225" s="753" t="s">
        <v>640</v>
      </c>
      <c r="F225" s="754" t="s">
        <v>392</v>
      </c>
    </row>
    <row r="226" spans="1:6" s="270" customFormat="1">
      <c r="A226" s="437">
        <v>13.4</v>
      </c>
      <c r="B226" s="327" t="s">
        <v>1148</v>
      </c>
      <c r="C226" s="328"/>
      <c r="D226" s="630"/>
      <c r="E226" s="328"/>
      <c r="F226" s="434">
        <f t="shared" ref="F226:F228" si="6">D226*E226</f>
        <v>0</v>
      </c>
    </row>
    <row r="227" spans="1:6">
      <c r="A227" s="435"/>
      <c r="B227" s="314"/>
      <c r="C227" s="315"/>
      <c r="D227" s="316"/>
      <c r="E227" s="315"/>
      <c r="F227" s="433">
        <f t="shared" si="6"/>
        <v>0</v>
      </c>
    </row>
    <row r="228" spans="1:6" ht="30">
      <c r="A228" s="435" t="s">
        <v>1234</v>
      </c>
      <c r="B228" s="314" t="s">
        <v>1144</v>
      </c>
      <c r="C228" s="315"/>
      <c r="D228" s="316"/>
      <c r="E228" s="315"/>
      <c r="F228" s="433">
        <f t="shared" si="6"/>
        <v>0</v>
      </c>
    </row>
    <row r="229" spans="1:6" ht="30">
      <c r="A229" s="435"/>
      <c r="B229" s="314" t="s">
        <v>421</v>
      </c>
      <c r="C229" s="315" t="s">
        <v>20</v>
      </c>
      <c r="D229" s="316">
        <v>153.44640000000001</v>
      </c>
      <c r="E229" s="315"/>
      <c r="F229" s="433">
        <f>D229*E229</f>
        <v>0</v>
      </c>
    </row>
    <row r="230" spans="1:6">
      <c r="A230" s="435"/>
      <c r="B230" s="314"/>
      <c r="C230" s="315"/>
      <c r="D230" s="316"/>
      <c r="E230" s="315"/>
      <c r="F230" s="433">
        <f t="shared" ref="F230:F258" si="7">D230*E230</f>
        <v>0</v>
      </c>
    </row>
    <row r="231" spans="1:6" ht="30">
      <c r="A231" s="435" t="s">
        <v>1235</v>
      </c>
      <c r="B231" s="314" t="s">
        <v>1145</v>
      </c>
      <c r="C231" s="315"/>
      <c r="D231" s="316"/>
      <c r="E231" s="315"/>
      <c r="F231" s="433">
        <f t="shared" si="7"/>
        <v>0</v>
      </c>
    </row>
    <row r="232" spans="1:6" ht="30">
      <c r="A232" s="435"/>
      <c r="B232" s="314" t="s">
        <v>421</v>
      </c>
      <c r="C232" s="315" t="s">
        <v>20</v>
      </c>
      <c r="D232" s="316">
        <v>153.44640000000001</v>
      </c>
      <c r="E232" s="315"/>
      <c r="F232" s="433">
        <f t="shared" si="7"/>
        <v>0</v>
      </c>
    </row>
    <row r="233" spans="1:6">
      <c r="A233" s="435"/>
      <c r="B233" s="314"/>
      <c r="C233" s="315"/>
      <c r="D233" s="316"/>
      <c r="E233" s="315"/>
      <c r="F233" s="433">
        <f t="shared" si="7"/>
        <v>0</v>
      </c>
    </row>
    <row r="234" spans="1:6" ht="30">
      <c r="A234" s="435"/>
      <c r="B234" s="314" t="s">
        <v>429</v>
      </c>
      <c r="C234" s="315"/>
      <c r="D234" s="316"/>
      <c r="E234" s="315"/>
      <c r="F234" s="433">
        <f t="shared" si="7"/>
        <v>0</v>
      </c>
    </row>
    <row r="235" spans="1:6" ht="30">
      <c r="A235" s="435"/>
      <c r="B235" s="314" t="s">
        <v>430</v>
      </c>
      <c r="C235" s="315"/>
      <c r="D235" s="316"/>
      <c r="E235" s="315"/>
      <c r="F235" s="433">
        <f t="shared" si="7"/>
        <v>0</v>
      </c>
    </row>
    <row r="236" spans="1:6">
      <c r="A236" s="435"/>
      <c r="B236" s="314" t="s">
        <v>431</v>
      </c>
      <c r="C236" s="315"/>
      <c r="D236" s="316"/>
      <c r="E236" s="315"/>
      <c r="F236" s="433">
        <f t="shared" si="7"/>
        <v>0</v>
      </c>
    </row>
    <row r="237" spans="1:6">
      <c r="A237" s="435"/>
      <c r="B237" s="314"/>
      <c r="C237" s="315"/>
      <c r="D237" s="316"/>
      <c r="E237" s="315"/>
      <c r="F237" s="433">
        <f t="shared" si="7"/>
        <v>0</v>
      </c>
    </row>
    <row r="238" spans="1:6" ht="30">
      <c r="A238" s="435" t="s">
        <v>1236</v>
      </c>
      <c r="B238" s="314" t="s">
        <v>49</v>
      </c>
      <c r="C238" s="315"/>
      <c r="D238" s="316"/>
      <c r="E238" s="315"/>
      <c r="F238" s="433">
        <f t="shared" si="7"/>
        <v>0</v>
      </c>
    </row>
    <row r="239" spans="1:6" ht="17.25">
      <c r="A239" s="435"/>
      <c r="B239" s="314" t="s">
        <v>50</v>
      </c>
      <c r="C239" s="316" t="s">
        <v>681</v>
      </c>
      <c r="D239" s="316">
        <v>20</v>
      </c>
      <c r="E239" s="315"/>
      <c r="F239" s="433">
        <f t="shared" si="7"/>
        <v>0</v>
      </c>
    </row>
    <row r="240" spans="1:6">
      <c r="A240" s="435"/>
      <c r="B240" s="314"/>
      <c r="C240" s="315"/>
      <c r="D240" s="316"/>
      <c r="E240" s="315"/>
      <c r="F240" s="433">
        <f t="shared" si="7"/>
        <v>0</v>
      </c>
    </row>
    <row r="241" spans="1:6">
      <c r="A241" s="435"/>
      <c r="B241" s="327" t="s">
        <v>51</v>
      </c>
      <c r="C241" s="315"/>
      <c r="D241" s="316"/>
      <c r="E241" s="315"/>
      <c r="F241" s="433">
        <f t="shared" si="7"/>
        <v>0</v>
      </c>
    </row>
    <row r="242" spans="1:6">
      <c r="A242" s="435"/>
      <c r="B242" s="342"/>
      <c r="C242" s="315"/>
      <c r="D242" s="316"/>
      <c r="E242" s="315"/>
      <c r="F242" s="433">
        <f t="shared" si="7"/>
        <v>0</v>
      </c>
    </row>
    <row r="243" spans="1:6" ht="17.25">
      <c r="A243" s="435" t="s">
        <v>1237</v>
      </c>
      <c r="B243" s="314" t="s">
        <v>432</v>
      </c>
      <c r="C243" s="316" t="s">
        <v>681</v>
      </c>
      <c r="D243" s="316">
        <v>3.6</v>
      </c>
      <c r="E243" s="315"/>
      <c r="F243" s="433">
        <f t="shared" si="7"/>
        <v>0</v>
      </c>
    </row>
    <row r="244" spans="1:6">
      <c r="A244" s="435"/>
      <c r="B244" s="314"/>
      <c r="C244" s="315"/>
      <c r="D244" s="316"/>
      <c r="E244" s="315"/>
      <c r="F244" s="433">
        <f t="shared" si="7"/>
        <v>0</v>
      </c>
    </row>
    <row r="245" spans="1:6" ht="17.25">
      <c r="A245" s="435" t="s">
        <v>1238</v>
      </c>
      <c r="B245" s="314" t="s">
        <v>433</v>
      </c>
      <c r="C245" s="316" t="s">
        <v>681</v>
      </c>
      <c r="D245" s="316">
        <v>8</v>
      </c>
      <c r="E245" s="315"/>
      <c r="F245" s="433">
        <f t="shared" si="7"/>
        <v>0</v>
      </c>
    </row>
    <row r="246" spans="1:6">
      <c r="A246" s="435"/>
      <c r="B246" s="314"/>
      <c r="C246" s="315"/>
      <c r="D246" s="316"/>
      <c r="E246" s="315"/>
      <c r="F246" s="433">
        <f t="shared" si="7"/>
        <v>0</v>
      </c>
    </row>
    <row r="247" spans="1:6" ht="17.25">
      <c r="A247" s="435" t="s">
        <v>1239</v>
      </c>
      <c r="B247" s="314" t="s">
        <v>1149</v>
      </c>
      <c r="C247" s="316" t="s">
        <v>681</v>
      </c>
      <c r="D247" s="316">
        <v>8</v>
      </c>
      <c r="E247" s="315"/>
      <c r="F247" s="433">
        <f t="shared" si="7"/>
        <v>0</v>
      </c>
    </row>
    <row r="248" spans="1:6">
      <c r="A248" s="435"/>
      <c r="B248" s="314"/>
      <c r="C248" s="315"/>
      <c r="D248" s="316"/>
      <c r="E248" s="315"/>
      <c r="F248" s="433">
        <f t="shared" si="7"/>
        <v>0</v>
      </c>
    </row>
    <row r="249" spans="1:6" ht="17.25">
      <c r="A249" s="435" t="s">
        <v>1242</v>
      </c>
      <c r="B249" s="314" t="s">
        <v>1150</v>
      </c>
      <c r="C249" s="316" t="s">
        <v>681</v>
      </c>
      <c r="D249" s="316">
        <v>43.2</v>
      </c>
      <c r="E249" s="315"/>
      <c r="F249" s="433">
        <f t="shared" si="7"/>
        <v>0</v>
      </c>
    </row>
    <row r="250" spans="1:6">
      <c r="A250" s="435"/>
      <c r="B250" s="314"/>
      <c r="C250" s="315"/>
      <c r="D250" s="316"/>
      <c r="E250" s="315"/>
      <c r="F250" s="433">
        <f t="shared" si="7"/>
        <v>0</v>
      </c>
    </row>
    <row r="251" spans="1:6" s="270" customFormat="1">
      <c r="A251" s="437"/>
      <c r="B251" s="327" t="s">
        <v>437</v>
      </c>
      <c r="C251" s="328"/>
      <c r="D251" s="630"/>
      <c r="E251" s="328"/>
      <c r="F251" s="433">
        <f t="shared" si="7"/>
        <v>0</v>
      </c>
    </row>
    <row r="252" spans="1:6">
      <c r="A252" s="435"/>
      <c r="B252" s="314"/>
      <c r="C252" s="315"/>
      <c r="D252" s="316"/>
      <c r="E252" s="315"/>
      <c r="F252" s="433">
        <f t="shared" si="7"/>
        <v>0</v>
      </c>
    </row>
    <row r="253" spans="1:6" ht="30">
      <c r="A253" s="435" t="s">
        <v>1243</v>
      </c>
      <c r="B253" s="314" t="s">
        <v>1138</v>
      </c>
      <c r="C253" s="315"/>
      <c r="D253" s="316"/>
      <c r="E253" s="315"/>
      <c r="F253" s="433">
        <f t="shared" si="7"/>
        <v>0</v>
      </c>
    </row>
    <row r="254" spans="1:6">
      <c r="A254" s="435"/>
      <c r="B254" s="314" t="s">
        <v>1139</v>
      </c>
      <c r="C254" s="315"/>
      <c r="D254" s="316"/>
      <c r="E254" s="315"/>
      <c r="F254" s="433">
        <f t="shared" si="7"/>
        <v>0</v>
      </c>
    </row>
    <row r="255" spans="1:6">
      <c r="A255" s="435"/>
      <c r="B255" s="314"/>
      <c r="C255" s="315"/>
      <c r="D255" s="316"/>
      <c r="E255" s="315"/>
      <c r="F255" s="433">
        <f t="shared" si="7"/>
        <v>0</v>
      </c>
    </row>
    <row r="256" spans="1:6" ht="17.25">
      <c r="A256" s="435" t="s">
        <v>1244</v>
      </c>
      <c r="B256" s="314" t="s">
        <v>1151</v>
      </c>
      <c r="C256" s="316" t="s">
        <v>682</v>
      </c>
      <c r="D256" s="316">
        <v>8.64</v>
      </c>
      <c r="E256" s="315"/>
      <c r="F256" s="433">
        <f t="shared" si="7"/>
        <v>0</v>
      </c>
    </row>
    <row r="257" spans="1:6">
      <c r="A257" s="435"/>
      <c r="B257" s="314"/>
      <c r="C257" s="315"/>
      <c r="D257" s="316"/>
      <c r="E257" s="315"/>
      <c r="F257" s="433">
        <f t="shared" si="7"/>
        <v>0</v>
      </c>
    </row>
    <row r="258" spans="1:6">
      <c r="A258" s="435"/>
      <c r="B258" s="314"/>
      <c r="C258" s="315"/>
      <c r="D258" s="316"/>
      <c r="E258" s="315"/>
      <c r="F258" s="433">
        <f t="shared" si="7"/>
        <v>0</v>
      </c>
    </row>
    <row r="259" spans="1:6">
      <c r="A259" s="435"/>
      <c r="B259" s="444"/>
      <c r="C259" s="315"/>
      <c r="D259" s="316"/>
      <c r="E259" s="315"/>
      <c r="F259" s="433"/>
    </row>
    <row r="260" spans="1:6" s="270" customFormat="1">
      <c r="A260" s="436"/>
      <c r="B260" s="327" t="s">
        <v>397</v>
      </c>
      <c r="C260" s="328" t="s">
        <v>398</v>
      </c>
      <c r="D260" s="630"/>
      <c r="E260" s="328"/>
      <c r="F260" s="434">
        <f>SUM(F226:F259)</f>
        <v>0</v>
      </c>
    </row>
    <row r="261" spans="1:6" s="272" customFormat="1" ht="30">
      <c r="A261" s="751" t="s">
        <v>0</v>
      </c>
      <c r="B261" s="751" t="s">
        <v>1</v>
      </c>
      <c r="C261" s="751" t="s">
        <v>2</v>
      </c>
      <c r="D261" s="752" t="s">
        <v>391</v>
      </c>
      <c r="E261" s="753" t="s">
        <v>640</v>
      </c>
      <c r="F261" s="754" t="s">
        <v>392</v>
      </c>
    </row>
    <row r="262" spans="1:6" s="270" customFormat="1">
      <c r="A262" s="437">
        <v>13.5</v>
      </c>
      <c r="B262" s="327" t="s">
        <v>438</v>
      </c>
      <c r="C262" s="328"/>
      <c r="D262" s="630"/>
      <c r="E262" s="328"/>
      <c r="F262" s="434"/>
    </row>
    <row r="263" spans="1:6">
      <c r="A263" s="435"/>
      <c r="B263" s="314"/>
      <c r="C263" s="315"/>
      <c r="D263" s="316"/>
      <c r="E263" s="315"/>
      <c r="F263" s="433"/>
    </row>
    <row r="264" spans="1:6">
      <c r="A264" s="435"/>
      <c r="B264" s="327" t="s">
        <v>61</v>
      </c>
      <c r="C264" s="315"/>
      <c r="D264" s="316"/>
      <c r="E264" s="315"/>
      <c r="F264" s="433"/>
    </row>
    <row r="265" spans="1:6">
      <c r="A265" s="443"/>
      <c r="B265" s="327" t="s">
        <v>1152</v>
      </c>
      <c r="C265" s="315"/>
      <c r="D265" s="316"/>
      <c r="E265" s="315"/>
      <c r="F265" s="433"/>
    </row>
    <row r="266" spans="1:6">
      <c r="A266" s="435"/>
      <c r="B266" s="314"/>
      <c r="C266" s="315"/>
      <c r="D266" s="316"/>
      <c r="E266" s="315"/>
      <c r="F266" s="433"/>
    </row>
    <row r="267" spans="1:6" ht="17.25">
      <c r="A267" s="435" t="s">
        <v>1240</v>
      </c>
      <c r="B267" s="314" t="s">
        <v>1153</v>
      </c>
      <c r="C267" s="316" t="s">
        <v>681</v>
      </c>
      <c r="D267" s="316">
        <v>20</v>
      </c>
      <c r="E267" s="315"/>
      <c r="F267" s="433">
        <f>D267*E267</f>
        <v>0</v>
      </c>
    </row>
    <row r="268" spans="1:6">
      <c r="A268" s="435"/>
      <c r="B268" s="314"/>
      <c r="C268" s="315"/>
      <c r="D268" s="316"/>
      <c r="E268" s="315"/>
      <c r="F268" s="433">
        <f t="shared" ref="F268:F302" si="8">D268*E268</f>
        <v>0</v>
      </c>
    </row>
    <row r="269" spans="1:6">
      <c r="A269" s="443"/>
      <c r="B269" s="327" t="s">
        <v>58</v>
      </c>
      <c r="C269" s="316"/>
      <c r="D269" s="316"/>
      <c r="E269" s="315"/>
      <c r="F269" s="433">
        <f t="shared" si="8"/>
        <v>0</v>
      </c>
    </row>
    <row r="270" spans="1:6">
      <c r="A270" s="435"/>
      <c r="B270" s="327" t="s">
        <v>1154</v>
      </c>
      <c r="C270" s="316"/>
      <c r="D270" s="316"/>
      <c r="E270" s="315"/>
      <c r="F270" s="433">
        <f t="shared" si="8"/>
        <v>0</v>
      </c>
    </row>
    <row r="271" spans="1:6">
      <c r="A271" s="435"/>
      <c r="B271" s="314"/>
      <c r="C271" s="316"/>
      <c r="D271" s="316"/>
      <c r="E271" s="315"/>
      <c r="F271" s="433">
        <f t="shared" si="8"/>
        <v>0</v>
      </c>
    </row>
    <row r="272" spans="1:6">
      <c r="A272" s="435" t="s">
        <v>1241</v>
      </c>
      <c r="B272" s="314" t="s">
        <v>1155</v>
      </c>
      <c r="C272" s="316"/>
      <c r="D272" s="316"/>
      <c r="E272" s="315"/>
      <c r="F272" s="433">
        <f t="shared" si="8"/>
        <v>0</v>
      </c>
    </row>
    <row r="273" spans="1:6">
      <c r="A273" s="435"/>
      <c r="B273" s="314"/>
      <c r="C273" s="316"/>
      <c r="D273" s="316"/>
      <c r="E273" s="315"/>
      <c r="F273" s="433">
        <f t="shared" si="8"/>
        <v>0</v>
      </c>
    </row>
    <row r="274" spans="1:6" ht="17.25">
      <c r="A274" s="435" t="s">
        <v>1245</v>
      </c>
      <c r="B274" s="314" t="s">
        <v>1156</v>
      </c>
      <c r="C274" s="316" t="s">
        <v>681</v>
      </c>
      <c r="D274" s="316">
        <v>20</v>
      </c>
      <c r="E274" s="315"/>
      <c r="F274" s="433">
        <f t="shared" si="8"/>
        <v>0</v>
      </c>
    </row>
    <row r="275" spans="1:6">
      <c r="A275" s="435"/>
      <c r="B275" s="314"/>
      <c r="C275" s="316"/>
      <c r="D275" s="316"/>
      <c r="E275" s="315"/>
      <c r="F275" s="433">
        <f t="shared" si="8"/>
        <v>0</v>
      </c>
    </row>
    <row r="276" spans="1:6" ht="17.25">
      <c r="A276" s="435" t="s">
        <v>1246</v>
      </c>
      <c r="B276" s="314" t="s">
        <v>1157</v>
      </c>
      <c r="C276" s="316" t="s">
        <v>681</v>
      </c>
      <c r="D276" s="316">
        <v>20</v>
      </c>
      <c r="E276" s="315"/>
      <c r="F276" s="433">
        <f t="shared" si="8"/>
        <v>0</v>
      </c>
    </row>
    <row r="277" spans="1:6">
      <c r="A277" s="435"/>
      <c r="B277" s="314"/>
      <c r="C277" s="316"/>
      <c r="D277" s="316"/>
      <c r="E277" s="315"/>
      <c r="F277" s="433">
        <f t="shared" si="8"/>
        <v>0</v>
      </c>
    </row>
    <row r="278" spans="1:6" ht="17.25">
      <c r="A278" s="435" t="s">
        <v>1247</v>
      </c>
      <c r="B278" s="314" t="s">
        <v>1158</v>
      </c>
      <c r="C278" s="316" t="s">
        <v>681</v>
      </c>
      <c r="D278" s="316">
        <v>54</v>
      </c>
      <c r="E278" s="315"/>
      <c r="F278" s="433">
        <f t="shared" si="8"/>
        <v>0</v>
      </c>
    </row>
    <row r="279" spans="1:6">
      <c r="A279" s="435"/>
      <c r="B279" s="314"/>
      <c r="C279" s="315"/>
      <c r="D279" s="316"/>
      <c r="E279" s="315"/>
      <c r="F279" s="433">
        <f t="shared" si="8"/>
        <v>0</v>
      </c>
    </row>
    <row r="280" spans="1:6" ht="17.25">
      <c r="A280" s="435" t="s">
        <v>1248</v>
      </c>
      <c r="B280" s="314" t="s">
        <v>1159</v>
      </c>
      <c r="C280" s="316" t="s">
        <v>681</v>
      </c>
      <c r="D280" s="316">
        <v>86.399999999999991</v>
      </c>
      <c r="E280" s="315"/>
      <c r="F280" s="433">
        <f t="shared" si="8"/>
        <v>0</v>
      </c>
    </row>
    <row r="281" spans="1:6">
      <c r="A281" s="435"/>
      <c r="B281" s="314"/>
      <c r="C281" s="315"/>
      <c r="D281" s="316"/>
      <c r="E281" s="315"/>
      <c r="F281" s="433">
        <f t="shared" si="8"/>
        <v>0</v>
      </c>
    </row>
    <row r="282" spans="1:6">
      <c r="A282" s="435"/>
      <c r="B282" s="327" t="s">
        <v>439</v>
      </c>
      <c r="C282" s="315"/>
      <c r="D282" s="316"/>
      <c r="E282" s="315"/>
      <c r="F282" s="433">
        <f t="shared" si="8"/>
        <v>0</v>
      </c>
    </row>
    <row r="283" spans="1:6">
      <c r="A283" s="435"/>
      <c r="B283" s="327" t="s">
        <v>58</v>
      </c>
      <c r="C283" s="315"/>
      <c r="D283" s="316"/>
      <c r="E283" s="315"/>
      <c r="F283" s="433">
        <f t="shared" si="8"/>
        <v>0</v>
      </c>
    </row>
    <row r="284" spans="1:6">
      <c r="A284" s="435"/>
      <c r="B284" s="327" t="s">
        <v>1160</v>
      </c>
      <c r="C284" s="315"/>
      <c r="D284" s="316"/>
      <c r="E284" s="315"/>
      <c r="F284" s="433">
        <f t="shared" si="8"/>
        <v>0</v>
      </c>
    </row>
    <row r="285" spans="1:6">
      <c r="A285" s="435"/>
      <c r="B285" s="314"/>
      <c r="C285" s="315"/>
      <c r="D285" s="316"/>
      <c r="E285" s="315"/>
      <c r="F285" s="433">
        <f t="shared" si="8"/>
        <v>0</v>
      </c>
    </row>
    <row r="286" spans="1:6">
      <c r="A286" s="435" t="s">
        <v>1249</v>
      </c>
      <c r="B286" s="314" t="s">
        <v>1161</v>
      </c>
      <c r="C286" s="315"/>
      <c r="D286" s="316"/>
      <c r="E286" s="315"/>
      <c r="F286" s="433">
        <f t="shared" si="8"/>
        <v>0</v>
      </c>
    </row>
    <row r="287" spans="1:6">
      <c r="A287" s="435"/>
      <c r="B287" s="314"/>
      <c r="C287" s="315"/>
      <c r="D287" s="316"/>
      <c r="E287" s="315"/>
      <c r="F287" s="433">
        <f t="shared" si="8"/>
        <v>0</v>
      </c>
    </row>
    <row r="288" spans="1:6" ht="17.25">
      <c r="A288" s="435" t="s">
        <v>1250</v>
      </c>
      <c r="B288" s="314" t="s">
        <v>1162</v>
      </c>
      <c r="C288" s="316" t="s">
        <v>681</v>
      </c>
      <c r="D288" s="316">
        <v>20</v>
      </c>
      <c r="E288" s="315"/>
      <c r="F288" s="433">
        <f t="shared" si="8"/>
        <v>0</v>
      </c>
    </row>
    <row r="289" spans="1:6">
      <c r="A289" s="435"/>
      <c r="B289" s="314"/>
      <c r="C289" s="315"/>
      <c r="D289" s="316"/>
      <c r="E289" s="315"/>
      <c r="F289" s="433">
        <f t="shared" si="8"/>
        <v>0</v>
      </c>
    </row>
    <row r="290" spans="1:6" ht="17.25">
      <c r="A290" s="435" t="s">
        <v>1251</v>
      </c>
      <c r="B290" s="314" t="s">
        <v>1163</v>
      </c>
      <c r="C290" s="316" t="s">
        <v>681</v>
      </c>
      <c r="D290" s="316">
        <v>20</v>
      </c>
      <c r="E290" s="315"/>
      <c r="F290" s="433">
        <f t="shared" si="8"/>
        <v>0</v>
      </c>
    </row>
    <row r="291" spans="1:6">
      <c r="A291" s="435"/>
      <c r="B291" s="314"/>
      <c r="C291" s="315"/>
      <c r="D291" s="316"/>
      <c r="E291" s="315"/>
      <c r="F291" s="433">
        <f t="shared" si="8"/>
        <v>0</v>
      </c>
    </row>
    <row r="292" spans="1:6" ht="17.25">
      <c r="A292" s="435" t="s">
        <v>1252</v>
      </c>
      <c r="B292" s="314" t="s">
        <v>1164</v>
      </c>
      <c r="C292" s="316" t="s">
        <v>681</v>
      </c>
      <c r="D292" s="316">
        <v>54</v>
      </c>
      <c r="E292" s="315"/>
      <c r="F292" s="433">
        <f t="shared" si="8"/>
        <v>0</v>
      </c>
    </row>
    <row r="293" spans="1:6">
      <c r="A293" s="435"/>
      <c r="B293" s="314"/>
      <c r="C293" s="316"/>
      <c r="D293" s="316"/>
      <c r="E293" s="315"/>
      <c r="F293" s="433">
        <f t="shared" si="8"/>
        <v>0</v>
      </c>
    </row>
    <row r="294" spans="1:6">
      <c r="A294" s="435"/>
      <c r="B294" s="327" t="s">
        <v>440</v>
      </c>
      <c r="C294" s="316"/>
      <c r="D294" s="316"/>
      <c r="E294" s="315"/>
      <c r="F294" s="433">
        <f t="shared" si="8"/>
        <v>0</v>
      </c>
    </row>
    <row r="295" spans="1:6">
      <c r="A295" s="435"/>
      <c r="B295" s="314"/>
      <c r="C295" s="313"/>
      <c r="D295" s="316"/>
      <c r="E295" s="315"/>
      <c r="F295" s="433">
        <f t="shared" si="8"/>
        <v>0</v>
      </c>
    </row>
    <row r="296" spans="1:6" ht="45">
      <c r="A296" s="435"/>
      <c r="B296" s="327" t="s">
        <v>1254</v>
      </c>
      <c r="C296" s="313"/>
      <c r="D296" s="316"/>
      <c r="E296" s="315"/>
      <c r="F296" s="433">
        <f t="shared" si="8"/>
        <v>0</v>
      </c>
    </row>
    <row r="297" spans="1:6">
      <c r="A297" s="435"/>
      <c r="B297" s="314"/>
      <c r="C297" s="313"/>
      <c r="D297" s="316"/>
      <c r="E297" s="315"/>
      <c r="F297" s="433">
        <f t="shared" si="8"/>
        <v>0</v>
      </c>
    </row>
    <row r="298" spans="1:6" ht="17.25">
      <c r="A298" s="435" t="s">
        <v>1253</v>
      </c>
      <c r="B298" s="314" t="s">
        <v>443</v>
      </c>
      <c r="C298" s="316" t="s">
        <v>681</v>
      </c>
      <c r="D298" s="316">
        <v>180.39999999999998</v>
      </c>
      <c r="E298" s="315"/>
      <c r="F298" s="433">
        <f t="shared" si="8"/>
        <v>0</v>
      </c>
    </row>
    <row r="299" spans="1:6">
      <c r="A299" s="435"/>
      <c r="B299" s="339"/>
      <c r="C299" s="313"/>
      <c r="D299" s="316"/>
      <c r="E299" s="315"/>
      <c r="F299" s="433">
        <f t="shared" si="8"/>
        <v>0</v>
      </c>
    </row>
    <row r="300" spans="1:6" ht="60">
      <c r="A300" s="435"/>
      <c r="B300" s="314" t="s">
        <v>1255</v>
      </c>
      <c r="C300" s="313"/>
      <c r="D300" s="316"/>
      <c r="E300" s="315"/>
      <c r="F300" s="433">
        <f t="shared" si="8"/>
        <v>0</v>
      </c>
    </row>
    <row r="301" spans="1:6">
      <c r="A301" s="435"/>
      <c r="B301" s="339"/>
      <c r="C301" s="313"/>
      <c r="D301" s="316"/>
      <c r="E301" s="315"/>
      <c r="F301" s="433">
        <f t="shared" si="8"/>
        <v>0</v>
      </c>
    </row>
    <row r="302" spans="1:6" ht="17.25">
      <c r="A302" s="435" t="s">
        <v>1256</v>
      </c>
      <c r="B302" s="339" t="s">
        <v>444</v>
      </c>
      <c r="C302" s="316" t="s">
        <v>681</v>
      </c>
      <c r="D302" s="316">
        <v>180.39999999999998</v>
      </c>
      <c r="E302" s="315"/>
      <c r="F302" s="433">
        <f t="shared" si="8"/>
        <v>0</v>
      </c>
    </row>
    <row r="303" spans="1:6">
      <c r="A303" s="435"/>
      <c r="B303" s="339"/>
      <c r="C303" s="313"/>
      <c r="D303" s="316"/>
      <c r="E303" s="315"/>
      <c r="F303" s="433"/>
    </row>
    <row r="304" spans="1:6">
      <c r="A304" s="435"/>
      <c r="B304" s="339"/>
      <c r="C304" s="313"/>
      <c r="D304" s="316"/>
      <c r="E304" s="315"/>
      <c r="F304" s="433"/>
    </row>
    <row r="305" spans="1:6">
      <c r="A305" s="435"/>
      <c r="B305" s="339"/>
      <c r="C305" s="313"/>
      <c r="D305" s="316"/>
      <c r="E305" s="315"/>
      <c r="F305" s="433"/>
    </row>
    <row r="306" spans="1:6" s="270" customFormat="1">
      <c r="A306" s="436"/>
      <c r="B306" s="327" t="s">
        <v>397</v>
      </c>
      <c r="C306" s="328" t="s">
        <v>398</v>
      </c>
      <c r="D306" s="630"/>
      <c r="E306" s="328"/>
      <c r="F306" s="434">
        <f>SUM(F267:F303)</f>
        <v>0</v>
      </c>
    </row>
    <row r="307" spans="1:6" s="272" customFormat="1" ht="30">
      <c r="A307" s="751" t="s">
        <v>0</v>
      </c>
      <c r="B307" s="751" t="s">
        <v>1</v>
      </c>
      <c r="C307" s="751" t="s">
        <v>2</v>
      </c>
      <c r="D307" s="752" t="s">
        <v>391</v>
      </c>
      <c r="E307" s="753" t="s">
        <v>640</v>
      </c>
      <c r="F307" s="754" t="s">
        <v>392</v>
      </c>
    </row>
    <row r="308" spans="1:6">
      <c r="A308" s="437">
        <v>13.6</v>
      </c>
      <c r="B308" s="327" t="s">
        <v>1165</v>
      </c>
      <c r="C308" s="313"/>
      <c r="D308" s="316"/>
      <c r="E308" s="315"/>
      <c r="F308" s="433"/>
    </row>
    <row r="309" spans="1:6">
      <c r="A309" s="435"/>
      <c r="B309" s="345"/>
      <c r="C309" s="313"/>
      <c r="D309" s="316"/>
      <c r="E309" s="315"/>
      <c r="F309" s="433"/>
    </row>
    <row r="310" spans="1:6" ht="30">
      <c r="A310" s="435" t="s">
        <v>1257</v>
      </c>
      <c r="B310" s="314" t="s">
        <v>1166</v>
      </c>
      <c r="C310" s="313"/>
      <c r="D310" s="316"/>
      <c r="E310" s="315"/>
      <c r="F310" s="433"/>
    </row>
    <row r="311" spans="1:6">
      <c r="A311" s="435"/>
      <c r="B311" s="314" t="s">
        <v>1167</v>
      </c>
      <c r="C311" s="313"/>
      <c r="D311" s="316"/>
      <c r="E311" s="315"/>
      <c r="F311" s="433"/>
    </row>
    <row r="312" spans="1:6">
      <c r="A312" s="435"/>
      <c r="B312" s="314"/>
      <c r="C312" s="313"/>
      <c r="D312" s="316"/>
      <c r="E312" s="315"/>
      <c r="F312" s="433"/>
    </row>
    <row r="313" spans="1:6" ht="30">
      <c r="A313" s="435" t="s">
        <v>1258</v>
      </c>
      <c r="B313" s="314" t="s">
        <v>1168</v>
      </c>
      <c r="C313" s="313" t="s">
        <v>5</v>
      </c>
      <c r="D313" s="316">
        <v>1</v>
      </c>
      <c r="E313" s="315"/>
      <c r="F313" s="433">
        <f>E313*D313</f>
        <v>0</v>
      </c>
    </row>
    <row r="314" spans="1:6">
      <c r="A314" s="435"/>
      <c r="B314" s="345"/>
      <c r="C314" s="313"/>
      <c r="D314" s="316"/>
      <c r="E314" s="315"/>
      <c r="F314" s="433">
        <f t="shared" ref="F314:F327" si="9">E314*D314</f>
        <v>0</v>
      </c>
    </row>
    <row r="315" spans="1:6" ht="30">
      <c r="A315" s="435" t="s">
        <v>1259</v>
      </c>
      <c r="B315" s="314" t="s">
        <v>1169</v>
      </c>
      <c r="C315" s="313" t="s">
        <v>5</v>
      </c>
      <c r="D315" s="316">
        <v>1</v>
      </c>
      <c r="E315" s="315"/>
      <c r="F315" s="433">
        <f t="shared" si="9"/>
        <v>0</v>
      </c>
    </row>
    <row r="316" spans="1:6">
      <c r="A316" s="435"/>
      <c r="B316" s="345"/>
      <c r="C316" s="313"/>
      <c r="D316" s="316"/>
      <c r="E316" s="315"/>
      <c r="F316" s="433">
        <f t="shared" si="9"/>
        <v>0</v>
      </c>
    </row>
    <row r="317" spans="1:6" ht="30">
      <c r="A317" s="435" t="s">
        <v>1260</v>
      </c>
      <c r="B317" s="314" t="s">
        <v>1170</v>
      </c>
      <c r="C317" s="313" t="s">
        <v>5</v>
      </c>
      <c r="D317" s="316">
        <v>1</v>
      </c>
      <c r="E317" s="315"/>
      <c r="F317" s="433">
        <f t="shared" si="9"/>
        <v>0</v>
      </c>
    </row>
    <row r="318" spans="1:6">
      <c r="A318" s="435"/>
      <c r="B318" s="345"/>
      <c r="C318" s="313"/>
      <c r="D318" s="316"/>
      <c r="E318" s="315"/>
      <c r="F318" s="433">
        <f t="shared" si="9"/>
        <v>0</v>
      </c>
    </row>
    <row r="319" spans="1:6">
      <c r="A319" s="435" t="s">
        <v>1261</v>
      </c>
      <c r="B319" s="314" t="s">
        <v>1171</v>
      </c>
      <c r="C319" s="313" t="s">
        <v>5</v>
      </c>
      <c r="D319" s="316">
        <v>1</v>
      </c>
      <c r="E319" s="315"/>
      <c r="F319" s="433">
        <f t="shared" si="9"/>
        <v>0</v>
      </c>
    </row>
    <row r="320" spans="1:6">
      <c r="A320" s="435"/>
      <c r="B320" s="314"/>
      <c r="C320" s="313"/>
      <c r="D320" s="316"/>
      <c r="E320" s="315"/>
      <c r="F320" s="433">
        <f t="shared" si="9"/>
        <v>0</v>
      </c>
    </row>
    <row r="321" spans="1:6" ht="30">
      <c r="A321" s="435" t="s">
        <v>1262</v>
      </c>
      <c r="B321" s="314" t="s">
        <v>1172</v>
      </c>
      <c r="C321" s="313" t="s">
        <v>5</v>
      </c>
      <c r="D321" s="316">
        <v>1</v>
      </c>
      <c r="E321" s="315"/>
      <c r="F321" s="433">
        <f t="shared" si="9"/>
        <v>0</v>
      </c>
    </row>
    <row r="322" spans="1:6">
      <c r="A322" s="435"/>
      <c r="B322" s="345"/>
      <c r="C322" s="313"/>
      <c r="D322" s="316"/>
      <c r="E322" s="315"/>
      <c r="F322" s="433">
        <f t="shared" si="9"/>
        <v>0</v>
      </c>
    </row>
    <row r="323" spans="1:6">
      <c r="A323" s="435" t="s">
        <v>1263</v>
      </c>
      <c r="B323" s="314" t="s">
        <v>1173</v>
      </c>
      <c r="C323" s="313" t="s">
        <v>5</v>
      </c>
      <c r="D323" s="316">
        <v>1</v>
      </c>
      <c r="E323" s="315"/>
      <c r="F323" s="433">
        <f t="shared" si="9"/>
        <v>0</v>
      </c>
    </row>
    <row r="324" spans="1:6">
      <c r="A324" s="435"/>
      <c r="B324" s="345"/>
      <c r="C324" s="313"/>
      <c r="D324" s="316"/>
      <c r="E324" s="315"/>
      <c r="F324" s="433">
        <f t="shared" si="9"/>
        <v>0</v>
      </c>
    </row>
    <row r="325" spans="1:6" ht="45">
      <c r="A325" s="435" t="s">
        <v>1264</v>
      </c>
      <c r="B325" s="314" t="s">
        <v>1265</v>
      </c>
      <c r="C325" s="313" t="s">
        <v>5</v>
      </c>
      <c r="D325" s="316">
        <v>1</v>
      </c>
      <c r="E325" s="315"/>
      <c r="F325" s="433">
        <f t="shared" si="9"/>
        <v>0</v>
      </c>
    </row>
    <row r="326" spans="1:6">
      <c r="A326" s="435"/>
      <c r="B326" s="345"/>
      <c r="C326" s="313"/>
      <c r="D326" s="316"/>
      <c r="E326" s="315"/>
      <c r="F326" s="433">
        <f t="shared" si="9"/>
        <v>0</v>
      </c>
    </row>
    <row r="327" spans="1:6" ht="45">
      <c r="A327" s="435" t="s">
        <v>1266</v>
      </c>
      <c r="B327" s="314" t="s">
        <v>1267</v>
      </c>
      <c r="C327" s="313" t="s">
        <v>5</v>
      </c>
      <c r="D327" s="316">
        <v>1</v>
      </c>
      <c r="E327" s="315"/>
      <c r="F327" s="433">
        <f t="shared" si="9"/>
        <v>0</v>
      </c>
    </row>
    <row r="328" spans="1:6">
      <c r="A328" s="435"/>
      <c r="B328" s="314"/>
      <c r="C328" s="443"/>
      <c r="D328" s="732"/>
      <c r="E328" s="443"/>
      <c r="F328" s="445"/>
    </row>
    <row r="329" spans="1:6">
      <c r="A329" s="435"/>
      <c r="B329" s="345"/>
      <c r="C329" s="313"/>
      <c r="D329" s="316"/>
      <c r="E329" s="315"/>
      <c r="F329" s="433"/>
    </row>
    <row r="330" spans="1:6">
      <c r="A330" s="435"/>
      <c r="B330" s="345"/>
      <c r="C330" s="313"/>
      <c r="D330" s="316"/>
      <c r="E330" s="315"/>
      <c r="F330" s="433"/>
    </row>
    <row r="331" spans="1:6">
      <c r="A331" s="435"/>
      <c r="B331" s="345"/>
      <c r="C331" s="313"/>
      <c r="D331" s="316"/>
      <c r="E331" s="315"/>
      <c r="F331" s="433"/>
    </row>
    <row r="332" spans="1:6">
      <c r="A332" s="435"/>
      <c r="B332" s="345"/>
      <c r="C332" s="313"/>
      <c r="D332" s="316"/>
      <c r="E332" s="315"/>
      <c r="F332" s="433"/>
    </row>
    <row r="333" spans="1:6">
      <c r="A333" s="435"/>
      <c r="B333" s="345"/>
      <c r="C333" s="313"/>
      <c r="D333" s="316"/>
      <c r="E333" s="315"/>
      <c r="F333" s="433"/>
    </row>
    <row r="334" spans="1:6">
      <c r="A334" s="435"/>
      <c r="B334" s="345"/>
      <c r="C334" s="313"/>
      <c r="D334" s="316"/>
      <c r="E334" s="315"/>
      <c r="F334" s="433"/>
    </row>
    <row r="335" spans="1:6">
      <c r="A335" s="435"/>
      <c r="B335" s="345"/>
      <c r="C335" s="313"/>
      <c r="D335" s="316"/>
      <c r="E335" s="315"/>
      <c r="F335" s="433"/>
    </row>
    <row r="336" spans="1:6">
      <c r="A336" s="435"/>
      <c r="B336" s="345"/>
      <c r="C336" s="313"/>
      <c r="D336" s="316"/>
      <c r="E336" s="315"/>
      <c r="F336" s="433"/>
    </row>
    <row r="337" spans="1:6">
      <c r="A337" s="435"/>
      <c r="B337" s="345"/>
      <c r="C337" s="313"/>
      <c r="D337" s="316"/>
      <c r="E337" s="315"/>
      <c r="F337" s="433"/>
    </row>
    <row r="338" spans="1:6">
      <c r="A338" s="435"/>
      <c r="B338" s="345"/>
      <c r="C338" s="313"/>
      <c r="D338" s="316"/>
      <c r="E338" s="315"/>
      <c r="F338" s="433"/>
    </row>
    <row r="339" spans="1:6" s="270" customFormat="1">
      <c r="A339" s="436"/>
      <c r="B339" s="327" t="s">
        <v>397</v>
      </c>
      <c r="C339" s="328" t="s">
        <v>398</v>
      </c>
      <c r="D339" s="630"/>
      <c r="E339" s="328"/>
      <c r="F339" s="434"/>
    </row>
    <row r="340" spans="1:6">
      <c r="A340" s="435"/>
      <c r="B340" s="345"/>
      <c r="C340" s="313"/>
      <c r="D340" s="316"/>
      <c r="E340" s="315"/>
      <c r="F340" s="433"/>
    </row>
    <row r="341" spans="1:6">
      <c r="A341" s="435"/>
      <c r="B341" s="314"/>
      <c r="C341" s="316"/>
      <c r="D341" s="316"/>
      <c r="E341" s="315"/>
      <c r="F341" s="433"/>
    </row>
    <row r="342" spans="1:6">
      <c r="A342" s="435"/>
      <c r="B342" s="314"/>
      <c r="C342" s="316"/>
      <c r="D342" s="316"/>
      <c r="E342" s="315"/>
      <c r="F342" s="433"/>
    </row>
    <row r="343" spans="1:6" s="272" customFormat="1" ht="30">
      <c r="A343" s="751" t="s">
        <v>0</v>
      </c>
      <c r="B343" s="751" t="s">
        <v>1</v>
      </c>
      <c r="C343" s="751" t="s">
        <v>2</v>
      </c>
      <c r="D343" s="752" t="s">
        <v>391</v>
      </c>
      <c r="E343" s="753" t="s">
        <v>640</v>
      </c>
      <c r="F343" s="754" t="s">
        <v>392</v>
      </c>
    </row>
    <row r="344" spans="1:6">
      <c r="A344" s="437">
        <v>13.7</v>
      </c>
      <c r="B344" s="314" t="s">
        <v>472</v>
      </c>
      <c r="C344" s="315"/>
      <c r="D344" s="316"/>
      <c r="E344" s="315"/>
      <c r="F344" s="433"/>
    </row>
    <row r="345" spans="1:6">
      <c r="A345" s="435"/>
      <c r="B345" s="314"/>
      <c r="C345" s="315"/>
      <c r="D345" s="316"/>
      <c r="E345" s="315"/>
      <c r="F345" s="433"/>
    </row>
    <row r="346" spans="1:6">
      <c r="A346" s="435"/>
      <c r="B346" s="314" t="s">
        <v>1174</v>
      </c>
      <c r="C346" s="315"/>
      <c r="D346" s="316"/>
      <c r="E346" s="315"/>
      <c r="F346" s="433"/>
    </row>
    <row r="347" spans="1:6">
      <c r="A347" s="435"/>
      <c r="B347" s="314"/>
      <c r="C347" s="315"/>
      <c r="D347" s="316"/>
      <c r="E347" s="315"/>
      <c r="F347" s="433"/>
    </row>
    <row r="348" spans="1:6" ht="45">
      <c r="A348" s="435"/>
      <c r="B348" s="327" t="s">
        <v>1269</v>
      </c>
      <c r="C348" s="315"/>
      <c r="D348" s="316"/>
      <c r="E348" s="315"/>
      <c r="F348" s="433"/>
    </row>
    <row r="349" spans="1:6" ht="45">
      <c r="A349" s="435"/>
      <c r="B349" s="327" t="s">
        <v>1270</v>
      </c>
      <c r="C349" s="315"/>
      <c r="D349" s="316"/>
      <c r="E349" s="315"/>
      <c r="F349" s="433"/>
    </row>
    <row r="350" spans="1:6" ht="30">
      <c r="A350" s="435"/>
      <c r="B350" s="327" t="s">
        <v>1175</v>
      </c>
      <c r="C350" s="315"/>
      <c r="D350" s="316"/>
      <c r="E350" s="315"/>
      <c r="F350" s="433"/>
    </row>
    <row r="351" spans="1:6" ht="30">
      <c r="A351" s="435"/>
      <c r="B351" s="327" t="s">
        <v>1176</v>
      </c>
      <c r="C351" s="315"/>
      <c r="D351" s="316"/>
      <c r="E351" s="315"/>
      <c r="F351" s="433"/>
    </row>
    <row r="352" spans="1:6">
      <c r="A352" s="435"/>
      <c r="B352" s="314"/>
      <c r="C352" s="315"/>
      <c r="D352" s="316"/>
      <c r="E352" s="315"/>
      <c r="F352" s="433"/>
    </row>
    <row r="353" spans="1:6">
      <c r="A353" s="435" t="s">
        <v>1268</v>
      </c>
      <c r="B353" s="314" t="s">
        <v>1177</v>
      </c>
      <c r="C353" s="315" t="s">
        <v>5</v>
      </c>
      <c r="D353" s="316">
        <v>1</v>
      </c>
      <c r="E353" s="315"/>
      <c r="F353" s="433"/>
    </row>
    <row r="354" spans="1:6">
      <c r="A354" s="435"/>
      <c r="B354" s="314"/>
      <c r="C354" s="315"/>
      <c r="D354" s="316"/>
      <c r="E354" s="315"/>
      <c r="F354" s="433"/>
    </row>
    <row r="355" spans="1:6" s="270" customFormat="1">
      <c r="A355" s="436"/>
      <c r="B355" s="327" t="s">
        <v>397</v>
      </c>
      <c r="C355" s="328" t="s">
        <v>398</v>
      </c>
      <c r="D355" s="630"/>
      <c r="E355" s="328"/>
      <c r="F355" s="434"/>
    </row>
    <row r="356" spans="1:6">
      <c r="A356" s="435"/>
      <c r="B356" s="314"/>
      <c r="C356" s="316"/>
      <c r="D356" s="316"/>
      <c r="E356" s="315"/>
      <c r="F356" s="433"/>
    </row>
    <row r="357" spans="1:6">
      <c r="A357" s="435"/>
      <c r="B357" s="314"/>
      <c r="C357" s="316"/>
      <c r="D357" s="316"/>
      <c r="E357" s="315"/>
      <c r="F357" s="433"/>
    </row>
    <row r="358" spans="1:6">
      <c r="A358" s="435"/>
      <c r="B358" s="327" t="s">
        <v>1096</v>
      </c>
      <c r="C358" s="316"/>
      <c r="D358" s="316"/>
      <c r="E358" s="315"/>
      <c r="F358" s="433"/>
    </row>
    <row r="359" spans="1:6">
      <c r="A359" s="435"/>
      <c r="B359" s="314"/>
      <c r="C359" s="316"/>
      <c r="D359" s="316"/>
      <c r="E359" s="315"/>
      <c r="F359" s="433"/>
    </row>
    <row r="360" spans="1:6">
      <c r="A360" s="435"/>
      <c r="B360" s="341"/>
      <c r="C360" s="313"/>
      <c r="D360" s="316"/>
      <c r="E360" s="315"/>
      <c r="F360" s="433"/>
    </row>
    <row r="361" spans="1:6">
      <c r="A361" s="435">
        <v>1</v>
      </c>
      <c r="B361" s="341" t="s">
        <v>393</v>
      </c>
      <c r="C361" s="313"/>
      <c r="D361" s="670" t="s">
        <v>473</v>
      </c>
      <c r="E361" s="315"/>
      <c r="F361" s="433">
        <f>F16</f>
        <v>0</v>
      </c>
    </row>
    <row r="362" spans="1:6">
      <c r="A362" s="435"/>
      <c r="B362" s="341"/>
      <c r="C362" s="313"/>
      <c r="D362" s="316"/>
      <c r="E362" s="315"/>
      <c r="F362" s="433"/>
    </row>
    <row r="363" spans="1:6">
      <c r="A363" s="435">
        <v>2</v>
      </c>
      <c r="B363" s="341" t="s">
        <v>399</v>
      </c>
      <c r="C363" s="313"/>
      <c r="D363" s="670" t="s">
        <v>474</v>
      </c>
      <c r="E363" s="315"/>
      <c r="F363" s="433">
        <f>F82</f>
        <v>0</v>
      </c>
    </row>
    <row r="364" spans="1:6">
      <c r="A364" s="435"/>
      <c r="B364" s="341"/>
      <c r="C364" s="313"/>
      <c r="D364" s="316"/>
      <c r="E364" s="315"/>
      <c r="F364" s="433"/>
    </row>
    <row r="365" spans="1:6">
      <c r="A365" s="435">
        <v>3</v>
      </c>
      <c r="B365" s="341" t="s">
        <v>411</v>
      </c>
      <c r="C365" s="313"/>
      <c r="D365" s="670" t="s">
        <v>475</v>
      </c>
      <c r="E365" s="315"/>
      <c r="F365" s="433">
        <f>F224</f>
        <v>0</v>
      </c>
    </row>
    <row r="366" spans="1:6">
      <c r="A366" s="435"/>
      <c r="B366" s="341"/>
      <c r="C366" s="313"/>
      <c r="D366" s="316"/>
      <c r="E366" s="315"/>
      <c r="F366" s="433"/>
    </row>
    <row r="367" spans="1:6">
      <c r="A367" s="435">
        <v>4</v>
      </c>
      <c r="B367" s="341" t="s">
        <v>434</v>
      </c>
      <c r="C367" s="313"/>
      <c r="D367" s="670" t="s">
        <v>476</v>
      </c>
      <c r="E367" s="315"/>
      <c r="F367" s="433">
        <f>F260</f>
        <v>0</v>
      </c>
    </row>
    <row r="368" spans="1:6">
      <c r="A368" s="435"/>
      <c r="B368" s="341"/>
      <c r="C368" s="313"/>
      <c r="D368" s="316"/>
      <c r="E368" s="315"/>
      <c r="F368" s="433"/>
    </row>
    <row r="369" spans="1:6">
      <c r="A369" s="435">
        <v>6</v>
      </c>
      <c r="B369" s="341" t="s">
        <v>438</v>
      </c>
      <c r="C369" s="313"/>
      <c r="D369" s="670" t="s">
        <v>477</v>
      </c>
      <c r="E369" s="315"/>
      <c r="F369" s="433">
        <f>F306</f>
        <v>0</v>
      </c>
    </row>
    <row r="370" spans="1:6">
      <c r="A370" s="435"/>
      <c r="B370" s="341"/>
      <c r="C370" s="313"/>
      <c r="D370" s="670"/>
      <c r="E370" s="315"/>
      <c r="F370" s="433"/>
    </row>
    <row r="371" spans="1:6">
      <c r="A371" s="435">
        <v>8</v>
      </c>
      <c r="B371" s="341" t="s">
        <v>1165</v>
      </c>
      <c r="C371" s="313"/>
      <c r="D371" s="670" t="s">
        <v>478</v>
      </c>
      <c r="E371" s="315"/>
      <c r="F371" s="433">
        <f>F339</f>
        <v>0</v>
      </c>
    </row>
    <row r="372" spans="1:6">
      <c r="A372" s="435"/>
      <c r="B372" s="341"/>
      <c r="C372" s="313"/>
      <c r="D372" s="670"/>
      <c r="E372" s="315"/>
      <c r="F372" s="433"/>
    </row>
    <row r="373" spans="1:6">
      <c r="A373" s="435">
        <v>9</v>
      </c>
      <c r="B373" s="341" t="s">
        <v>472</v>
      </c>
      <c r="C373" s="313"/>
      <c r="D373" s="670" t="s">
        <v>479</v>
      </c>
      <c r="E373" s="315"/>
      <c r="F373" s="433">
        <f>F355</f>
        <v>0</v>
      </c>
    </row>
    <row r="374" spans="1:6">
      <c r="A374" s="435"/>
      <c r="B374" s="446"/>
      <c r="C374" s="313"/>
      <c r="D374" s="670"/>
      <c r="E374" s="315"/>
      <c r="F374" s="433"/>
    </row>
    <row r="375" spans="1:6">
      <c r="A375" s="435"/>
      <c r="B375" s="352"/>
      <c r="C375" s="313"/>
      <c r="D375" s="670"/>
      <c r="E375" s="315"/>
      <c r="F375" s="433"/>
    </row>
    <row r="376" spans="1:6">
      <c r="A376" s="435"/>
      <c r="B376" s="314"/>
      <c r="C376" s="313"/>
      <c r="D376" s="670"/>
      <c r="E376" s="315"/>
      <c r="F376" s="433"/>
    </row>
    <row r="377" spans="1:6" s="270" customFormat="1">
      <c r="A377" s="436"/>
      <c r="B377" s="327" t="s">
        <v>1271</v>
      </c>
      <c r="C377" s="332"/>
      <c r="D377" s="733"/>
      <c r="E377" s="328"/>
      <c r="F377" s="434">
        <f>SUM(F361:F376)</f>
        <v>0</v>
      </c>
    </row>
    <row r="378" spans="1:6">
      <c r="A378" s="435"/>
      <c r="B378" s="314"/>
      <c r="C378" s="313"/>
      <c r="D378" s="670"/>
      <c r="E378" s="315"/>
      <c r="F378" s="433"/>
    </row>
    <row r="379" spans="1:6">
      <c r="A379" s="435"/>
      <c r="B379" s="314"/>
      <c r="C379" s="313"/>
      <c r="D379" s="670"/>
      <c r="E379" s="315"/>
      <c r="F379" s="433"/>
    </row>
    <row r="380" spans="1:6">
      <c r="A380" s="271"/>
    </row>
    <row r="381" spans="1:6">
      <c r="A381" s="271"/>
    </row>
    <row r="382" spans="1:6">
      <c r="A382" s="271"/>
    </row>
    <row r="383" spans="1:6">
      <c r="A383" s="271"/>
    </row>
    <row r="384" spans="1:6">
      <c r="A384" s="271"/>
    </row>
    <row r="385" spans="1:1">
      <c r="A385" s="271"/>
    </row>
    <row r="386" spans="1:1">
      <c r="A386" s="271"/>
    </row>
  </sheetData>
  <pageMargins left="0.7" right="0.7" top="0.75" bottom="0.75" header="0.3" footer="0.3"/>
  <pageSetup paperSize="9" scale="98" orientation="portrait" r:id="rId1"/>
  <rowBreaks count="4" manualBreakCount="4">
    <brk id="188" max="5" man="1"/>
    <brk id="224" max="5" man="1"/>
    <brk id="260" max="5" man="1"/>
    <brk id="342"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9"/>
  <sheetViews>
    <sheetView view="pageBreakPreview" topLeftCell="A13" zoomScale="112" zoomScaleNormal="100" zoomScaleSheetLayoutView="112" workbookViewId="0">
      <selection activeCell="C21" sqref="C21"/>
    </sheetView>
  </sheetViews>
  <sheetFormatPr defaultColWidth="9.140625" defaultRowHeight="15"/>
  <cols>
    <col min="1" max="1" width="5.28515625" style="261" bestFit="1" customWidth="1"/>
    <col min="2" max="2" width="47.28515625" style="166" customWidth="1"/>
    <col min="3" max="3" width="5.28515625" style="263" bestFit="1" customWidth="1"/>
    <col min="4" max="4" width="5.7109375" style="264" bestFit="1" customWidth="1"/>
    <col min="5" max="5" width="9.7109375" style="158" customWidth="1"/>
    <col min="6" max="6" width="13.7109375" style="265" bestFit="1" customWidth="1"/>
    <col min="7" max="7" width="15.140625" style="256" bestFit="1" customWidth="1"/>
    <col min="8" max="16384" width="9.140625" style="257"/>
  </cols>
  <sheetData>
    <row r="1" spans="1:7" s="253" customFormat="1" ht="45">
      <c r="A1" s="409" t="s">
        <v>21</v>
      </c>
      <c r="B1" s="409" t="s">
        <v>1</v>
      </c>
      <c r="C1" s="409" t="s">
        <v>697</v>
      </c>
      <c r="D1" s="410" t="s">
        <v>798</v>
      </c>
      <c r="E1" s="411" t="s">
        <v>699</v>
      </c>
      <c r="F1" s="412" t="s">
        <v>22</v>
      </c>
    </row>
    <row r="2" spans="1:7" s="255" customFormat="1">
      <c r="A2" s="413"/>
      <c r="B2" s="414"/>
      <c r="C2" s="408"/>
      <c r="D2" s="415"/>
      <c r="E2" s="416"/>
      <c r="F2" s="417"/>
      <c r="G2" s="254"/>
    </row>
    <row r="3" spans="1:7" s="255" customFormat="1">
      <c r="A3" s="413"/>
      <c r="B3" s="171" t="s">
        <v>1135</v>
      </c>
      <c r="C3" s="408"/>
      <c r="D3" s="415"/>
      <c r="E3" s="416"/>
      <c r="F3" s="417"/>
      <c r="G3" s="254"/>
    </row>
    <row r="4" spans="1:7" s="255" customFormat="1">
      <c r="A4" s="413"/>
      <c r="B4" s="414"/>
      <c r="C4" s="408"/>
      <c r="D4" s="415"/>
      <c r="E4" s="416"/>
      <c r="F4" s="417"/>
      <c r="G4" s="254"/>
    </row>
    <row r="5" spans="1:7">
      <c r="A5" s="176"/>
      <c r="B5" s="171" t="s">
        <v>1123</v>
      </c>
      <c r="C5" s="177"/>
      <c r="D5" s="179"/>
      <c r="E5" s="177"/>
      <c r="F5" s="418"/>
    </row>
    <row r="6" spans="1:7">
      <c r="A6" s="176"/>
      <c r="B6" s="171" t="s">
        <v>1124</v>
      </c>
      <c r="C6" s="177"/>
      <c r="D6" s="179"/>
      <c r="E6" s="177"/>
      <c r="F6" s="418"/>
    </row>
    <row r="7" spans="1:7">
      <c r="A7" s="176"/>
      <c r="B7" s="171"/>
      <c r="C7" s="177"/>
      <c r="D7" s="179"/>
      <c r="E7" s="177"/>
      <c r="F7" s="418"/>
    </row>
    <row r="8" spans="1:7">
      <c r="A8" s="176"/>
      <c r="B8" s="171" t="s">
        <v>918</v>
      </c>
      <c r="C8" s="177"/>
      <c r="D8" s="179"/>
      <c r="E8" s="177"/>
      <c r="F8" s="418"/>
    </row>
    <row r="9" spans="1:7">
      <c r="A9" s="176"/>
      <c r="B9" s="171"/>
      <c r="C9" s="177"/>
      <c r="D9" s="179"/>
      <c r="E9" s="177"/>
      <c r="F9" s="418"/>
    </row>
    <row r="10" spans="1:7">
      <c r="A10" s="176"/>
      <c r="B10" s="171" t="s">
        <v>1125</v>
      </c>
      <c r="C10" s="177"/>
      <c r="D10" s="179"/>
      <c r="E10" s="177"/>
      <c r="F10" s="419"/>
    </row>
    <row r="11" spans="1:7">
      <c r="A11" s="176"/>
      <c r="B11" s="171"/>
      <c r="C11" s="177"/>
      <c r="D11" s="179"/>
      <c r="E11" s="177"/>
      <c r="F11" s="419"/>
    </row>
    <row r="12" spans="1:7">
      <c r="A12" s="176">
        <v>13.1</v>
      </c>
      <c r="B12" s="178" t="s">
        <v>1126</v>
      </c>
      <c r="C12" s="177" t="s">
        <v>13</v>
      </c>
      <c r="D12" s="179">
        <v>10</v>
      </c>
      <c r="E12" s="177"/>
      <c r="F12" s="420">
        <f>E12*D12</f>
        <v>0</v>
      </c>
      <c r="G12" s="258"/>
    </row>
    <row r="13" spans="1:7" ht="30">
      <c r="A13" s="176"/>
      <c r="B13" s="178" t="s">
        <v>1127</v>
      </c>
      <c r="C13" s="177"/>
      <c r="D13" s="179"/>
      <c r="E13" s="177"/>
      <c r="F13" s="420"/>
      <c r="G13" s="258"/>
    </row>
    <row r="14" spans="1:7" ht="30">
      <c r="A14" s="176"/>
      <c r="B14" s="178" t="s">
        <v>1128</v>
      </c>
      <c r="C14" s="177"/>
      <c r="D14" s="179"/>
      <c r="E14" s="177"/>
      <c r="F14" s="420"/>
      <c r="G14" s="259"/>
    </row>
    <row r="15" spans="1:7" ht="30">
      <c r="A15" s="176"/>
      <c r="B15" s="178" t="s">
        <v>1129</v>
      </c>
      <c r="C15" s="177"/>
      <c r="D15" s="179"/>
      <c r="E15" s="177"/>
      <c r="F15" s="420"/>
      <c r="G15" s="259"/>
    </row>
    <row r="16" spans="1:7" ht="30">
      <c r="A16" s="176"/>
      <c r="B16" s="178" t="s">
        <v>1130</v>
      </c>
      <c r="C16" s="177"/>
      <c r="D16" s="179"/>
      <c r="E16" s="177"/>
      <c r="F16" s="420"/>
      <c r="G16" s="258"/>
    </row>
    <row r="17" spans="1:8">
      <c r="A17" s="176"/>
      <c r="B17" s="421"/>
      <c r="C17" s="177"/>
      <c r="D17" s="179"/>
      <c r="E17" s="177"/>
      <c r="F17" s="420"/>
      <c r="G17" s="258"/>
    </row>
    <row r="18" spans="1:8">
      <c r="A18" s="176">
        <v>13.2</v>
      </c>
      <c r="B18" s="178" t="s">
        <v>1131</v>
      </c>
      <c r="C18" s="177" t="s">
        <v>13</v>
      </c>
      <c r="D18" s="179">
        <f>D12</f>
        <v>10</v>
      </c>
      <c r="E18" s="177"/>
      <c r="F18" s="420">
        <f t="shared" ref="F18:F24" si="0">E18*D18</f>
        <v>0</v>
      </c>
      <c r="G18" s="258"/>
      <c r="H18" s="260"/>
    </row>
    <row r="19" spans="1:8" ht="30">
      <c r="A19" s="176"/>
      <c r="B19" s="178" t="s">
        <v>1127</v>
      </c>
      <c r="C19" s="179"/>
      <c r="D19" s="179"/>
      <c r="E19" s="422"/>
      <c r="F19" s="420"/>
      <c r="G19" s="258"/>
      <c r="H19" s="260"/>
    </row>
    <row r="20" spans="1:8" ht="30">
      <c r="A20" s="176"/>
      <c r="B20" s="178" t="s">
        <v>1128</v>
      </c>
      <c r="C20" s="179"/>
      <c r="D20" s="179"/>
      <c r="E20" s="422"/>
      <c r="F20" s="420"/>
      <c r="G20" s="258"/>
      <c r="H20" s="260"/>
    </row>
    <row r="21" spans="1:8" ht="30">
      <c r="A21" s="176"/>
      <c r="B21" s="178" t="s">
        <v>1129</v>
      </c>
      <c r="C21" s="179"/>
      <c r="D21" s="179"/>
      <c r="E21" s="422"/>
      <c r="F21" s="420"/>
      <c r="G21" s="258"/>
      <c r="H21" s="260"/>
    </row>
    <row r="22" spans="1:8" ht="30">
      <c r="A22" s="176"/>
      <c r="B22" s="178" t="s">
        <v>1130</v>
      </c>
      <c r="C22" s="179"/>
      <c r="D22" s="179"/>
      <c r="E22" s="422"/>
      <c r="F22" s="420"/>
      <c r="G22" s="258"/>
      <c r="H22" s="260"/>
    </row>
    <row r="23" spans="1:8">
      <c r="A23" s="176"/>
      <c r="B23" s="178"/>
      <c r="C23" s="179"/>
      <c r="D23" s="179"/>
      <c r="E23" s="422"/>
      <c r="F23" s="420"/>
      <c r="G23" s="258"/>
      <c r="H23" s="260"/>
    </row>
    <row r="24" spans="1:8">
      <c r="A24" s="176">
        <v>13.3</v>
      </c>
      <c r="B24" s="178" t="s">
        <v>1132</v>
      </c>
      <c r="C24" s="177" t="s">
        <v>13</v>
      </c>
      <c r="D24" s="179">
        <f>D18</f>
        <v>10</v>
      </c>
      <c r="E24" s="177"/>
      <c r="F24" s="420">
        <f t="shared" si="0"/>
        <v>0</v>
      </c>
      <c r="G24" s="258"/>
      <c r="H24" s="260"/>
    </row>
    <row r="25" spans="1:8" ht="30">
      <c r="A25" s="176"/>
      <c r="B25" s="178" t="s">
        <v>1127</v>
      </c>
      <c r="C25" s="179"/>
      <c r="D25" s="179"/>
      <c r="E25" s="422"/>
      <c r="F25" s="420"/>
      <c r="H25" s="260"/>
    </row>
    <row r="26" spans="1:8" ht="30">
      <c r="A26" s="176"/>
      <c r="B26" s="178" t="s">
        <v>1128</v>
      </c>
      <c r="C26" s="179"/>
      <c r="D26" s="179"/>
      <c r="E26" s="422"/>
      <c r="F26" s="423"/>
      <c r="H26" s="260"/>
    </row>
    <row r="27" spans="1:8" ht="30">
      <c r="A27" s="176"/>
      <c r="B27" s="178" t="s">
        <v>1129</v>
      </c>
      <c r="C27" s="179"/>
      <c r="D27" s="179"/>
      <c r="E27" s="422"/>
      <c r="F27" s="423"/>
      <c r="H27" s="260"/>
    </row>
    <row r="28" spans="1:8" ht="30">
      <c r="A28" s="176"/>
      <c r="B28" s="178" t="s">
        <v>1133</v>
      </c>
      <c r="C28" s="179"/>
      <c r="D28" s="179"/>
      <c r="E28" s="422"/>
      <c r="F28" s="423"/>
      <c r="H28" s="260"/>
    </row>
    <row r="29" spans="1:8">
      <c r="A29" s="176"/>
      <c r="B29" s="178"/>
      <c r="C29" s="179"/>
      <c r="D29" s="179"/>
      <c r="E29" s="422"/>
      <c r="F29" s="424"/>
      <c r="H29" s="260"/>
    </row>
    <row r="30" spans="1:8">
      <c r="A30" s="176"/>
      <c r="B30" s="178"/>
      <c r="C30" s="179"/>
      <c r="D30" s="179"/>
      <c r="E30" s="422"/>
      <c r="F30" s="424"/>
      <c r="H30" s="260"/>
    </row>
    <row r="31" spans="1:8">
      <c r="A31" s="176"/>
      <c r="B31" s="178"/>
      <c r="C31" s="179"/>
      <c r="D31" s="179"/>
      <c r="E31" s="422"/>
      <c r="F31" s="424"/>
      <c r="H31" s="260"/>
    </row>
    <row r="32" spans="1:8">
      <c r="A32" s="176"/>
      <c r="B32" s="178"/>
      <c r="C32" s="179"/>
      <c r="D32" s="179"/>
      <c r="E32" s="422"/>
      <c r="F32" s="424"/>
      <c r="H32" s="260"/>
    </row>
    <row r="33" spans="1:20">
      <c r="A33" s="176"/>
      <c r="B33" s="178"/>
      <c r="C33" s="179"/>
      <c r="D33" s="179"/>
      <c r="E33" s="422"/>
      <c r="F33" s="424"/>
      <c r="H33" s="260"/>
    </row>
    <row r="34" spans="1:20">
      <c r="A34" s="176"/>
      <c r="B34" s="178"/>
      <c r="C34" s="179"/>
      <c r="D34" s="179"/>
      <c r="E34" s="422"/>
      <c r="F34" s="424"/>
      <c r="H34" s="260"/>
    </row>
    <row r="35" spans="1:20">
      <c r="A35" s="176"/>
      <c r="B35" s="178"/>
      <c r="C35" s="179"/>
      <c r="D35" s="179"/>
      <c r="E35" s="422"/>
      <c r="F35" s="424"/>
      <c r="H35" s="260"/>
    </row>
    <row r="36" spans="1:20">
      <c r="A36" s="176"/>
      <c r="B36" s="178"/>
      <c r="C36" s="179"/>
      <c r="D36" s="179"/>
      <c r="E36" s="422"/>
      <c r="F36" s="424"/>
      <c r="H36" s="260"/>
    </row>
    <row r="37" spans="1:20">
      <c r="A37" s="176"/>
      <c r="B37" s="178"/>
      <c r="C37" s="179"/>
      <c r="D37" s="179"/>
      <c r="E37" s="422"/>
      <c r="F37" s="424"/>
      <c r="H37" s="260"/>
    </row>
    <row r="38" spans="1:20">
      <c r="A38" s="176"/>
      <c r="B38" s="178"/>
      <c r="C38" s="179"/>
      <c r="D38" s="179"/>
      <c r="E38" s="422"/>
      <c r="F38" s="424"/>
      <c r="H38" s="260"/>
    </row>
    <row r="39" spans="1:20">
      <c r="A39" s="176"/>
      <c r="B39" s="178"/>
      <c r="C39" s="179"/>
      <c r="D39" s="179"/>
      <c r="E39" s="422"/>
      <c r="F39" s="424"/>
      <c r="H39" s="260"/>
    </row>
    <row r="40" spans="1:20">
      <c r="A40" s="176"/>
      <c r="B40" s="425" t="s">
        <v>1100</v>
      </c>
      <c r="C40" s="244" t="s">
        <v>53</v>
      </c>
      <c r="D40" s="179"/>
      <c r="E40" s="422"/>
      <c r="F40" s="426">
        <f>SUM(F12:F39)</f>
        <v>0</v>
      </c>
      <c r="H40" s="260"/>
    </row>
    <row r="41" spans="1:20" s="256" customFormat="1" ht="15" customHeight="1">
      <c r="A41" s="261"/>
      <c r="B41" s="166"/>
      <c r="C41" s="158"/>
      <c r="D41" s="164"/>
      <c r="E41" s="158"/>
      <c r="F41" s="262"/>
      <c r="H41" s="257"/>
      <c r="I41" s="257"/>
      <c r="J41" s="257"/>
      <c r="K41" s="257"/>
      <c r="L41" s="257"/>
      <c r="M41" s="257"/>
      <c r="N41" s="257"/>
      <c r="O41" s="257"/>
      <c r="P41" s="257"/>
      <c r="Q41" s="257"/>
      <c r="R41" s="257"/>
      <c r="S41" s="257"/>
      <c r="T41" s="257"/>
    </row>
    <row r="42" spans="1:20" s="256" customFormat="1" ht="15" customHeight="1">
      <c r="A42" s="261"/>
      <c r="B42" s="166"/>
      <c r="C42" s="158"/>
      <c r="D42" s="164"/>
      <c r="E42" s="158"/>
      <c r="F42" s="262"/>
      <c r="H42" s="257"/>
      <c r="I42" s="257"/>
      <c r="J42" s="257"/>
      <c r="K42" s="257"/>
      <c r="L42" s="257"/>
      <c r="M42" s="257"/>
      <c r="N42" s="257"/>
      <c r="O42" s="257"/>
      <c r="P42" s="257"/>
      <c r="Q42" s="257"/>
      <c r="R42" s="257"/>
      <c r="S42" s="257"/>
      <c r="T42" s="257"/>
    </row>
    <row r="43" spans="1:20" s="256" customFormat="1" ht="15" customHeight="1">
      <c r="A43" s="261"/>
      <c r="B43" s="166"/>
      <c r="C43" s="158"/>
      <c r="D43" s="164"/>
      <c r="E43" s="158"/>
      <c r="F43" s="262"/>
      <c r="H43" s="257"/>
      <c r="I43" s="257"/>
      <c r="J43" s="257"/>
      <c r="K43" s="257"/>
      <c r="L43" s="257"/>
      <c r="M43" s="257"/>
      <c r="N43" s="257"/>
      <c r="O43" s="257"/>
      <c r="P43" s="257"/>
      <c r="Q43" s="257"/>
      <c r="R43" s="257"/>
      <c r="S43" s="257"/>
      <c r="T43" s="257"/>
    </row>
    <row r="44" spans="1:20" s="256" customFormat="1" ht="15" customHeight="1">
      <c r="A44" s="261"/>
      <c r="B44" s="166"/>
      <c r="C44" s="158"/>
      <c r="D44" s="164"/>
      <c r="E44" s="158"/>
      <c r="F44" s="262"/>
      <c r="H44" s="257"/>
      <c r="I44" s="257"/>
      <c r="J44" s="257"/>
      <c r="K44" s="257"/>
      <c r="L44" s="257"/>
      <c r="M44" s="257"/>
      <c r="N44" s="257"/>
      <c r="O44" s="257"/>
      <c r="P44" s="257"/>
      <c r="Q44" s="257"/>
      <c r="R44" s="257"/>
      <c r="S44" s="257"/>
      <c r="T44" s="257"/>
    </row>
    <row r="45" spans="1:20" s="256" customFormat="1" ht="15" customHeight="1">
      <c r="A45" s="261"/>
      <c r="B45" s="166"/>
      <c r="C45" s="158"/>
      <c r="D45" s="164"/>
      <c r="E45" s="158"/>
      <c r="F45" s="262"/>
      <c r="H45" s="257"/>
      <c r="I45" s="257"/>
      <c r="J45" s="257"/>
      <c r="K45" s="257"/>
      <c r="L45" s="257"/>
      <c r="M45" s="257"/>
      <c r="N45" s="257"/>
      <c r="O45" s="257"/>
      <c r="P45" s="257"/>
      <c r="Q45" s="257"/>
      <c r="R45" s="257"/>
      <c r="S45" s="257"/>
      <c r="T45" s="257"/>
    </row>
    <row r="46" spans="1:20" s="256" customFormat="1" ht="15" customHeight="1">
      <c r="A46" s="261"/>
      <c r="B46" s="166"/>
      <c r="C46" s="158"/>
      <c r="D46" s="164"/>
      <c r="E46" s="158"/>
      <c r="F46" s="262"/>
      <c r="H46" s="257"/>
      <c r="I46" s="257"/>
      <c r="J46" s="257"/>
      <c r="K46" s="257"/>
      <c r="L46" s="257"/>
      <c r="M46" s="257"/>
      <c r="N46" s="257"/>
      <c r="O46" s="257"/>
      <c r="P46" s="257"/>
      <c r="Q46" s="257"/>
      <c r="R46" s="257"/>
      <c r="S46" s="257"/>
      <c r="T46" s="257"/>
    </row>
    <row r="47" spans="1:20" s="256" customFormat="1" ht="15" customHeight="1">
      <c r="A47" s="261"/>
      <c r="B47" s="166"/>
      <c r="C47" s="158"/>
      <c r="D47" s="164"/>
      <c r="E47" s="158"/>
      <c r="F47" s="262"/>
      <c r="H47" s="257"/>
      <c r="I47" s="257"/>
      <c r="J47" s="257"/>
      <c r="K47" s="257"/>
      <c r="L47" s="257"/>
      <c r="M47" s="257"/>
      <c r="N47" s="257"/>
      <c r="O47" s="257"/>
      <c r="P47" s="257"/>
      <c r="Q47" s="257"/>
      <c r="R47" s="257"/>
      <c r="S47" s="257"/>
      <c r="T47" s="257"/>
    </row>
    <row r="48" spans="1:20" s="256" customFormat="1" ht="15" customHeight="1">
      <c r="A48" s="261"/>
      <c r="B48" s="166"/>
      <c r="C48" s="158"/>
      <c r="D48" s="164"/>
      <c r="E48" s="158"/>
      <c r="F48" s="262"/>
      <c r="H48" s="257"/>
      <c r="I48" s="257"/>
      <c r="J48" s="257"/>
      <c r="K48" s="257"/>
      <c r="L48" s="257"/>
      <c r="M48" s="257"/>
      <c r="N48" s="257"/>
      <c r="O48" s="257"/>
      <c r="P48" s="257"/>
      <c r="Q48" s="257"/>
      <c r="R48" s="257"/>
      <c r="S48" s="257"/>
      <c r="T48" s="257"/>
    </row>
    <row r="49" spans="1:20" s="256" customFormat="1" ht="15" customHeight="1">
      <c r="A49" s="261"/>
      <c r="B49" s="166"/>
      <c r="C49" s="158"/>
      <c r="D49" s="164"/>
      <c r="E49" s="158"/>
      <c r="F49" s="262"/>
      <c r="H49" s="257"/>
      <c r="I49" s="257"/>
      <c r="J49" s="257"/>
      <c r="K49" s="257"/>
      <c r="L49" s="257"/>
      <c r="M49" s="257"/>
      <c r="N49" s="257"/>
      <c r="O49" s="257"/>
      <c r="P49" s="257"/>
      <c r="Q49" s="257"/>
      <c r="R49" s="257"/>
      <c r="S49" s="257"/>
      <c r="T49" s="257"/>
    </row>
    <row r="50" spans="1:20" s="256" customFormat="1" ht="15" customHeight="1">
      <c r="A50" s="261"/>
      <c r="B50" s="166"/>
      <c r="C50" s="158"/>
      <c r="D50" s="164"/>
      <c r="E50" s="158"/>
      <c r="F50" s="262"/>
      <c r="H50" s="257"/>
      <c r="I50" s="257"/>
      <c r="J50" s="257"/>
      <c r="K50" s="257"/>
      <c r="L50" s="257"/>
      <c r="M50" s="257"/>
      <c r="N50" s="257"/>
      <c r="O50" s="257"/>
      <c r="P50" s="257"/>
      <c r="Q50" s="257"/>
      <c r="R50" s="257"/>
      <c r="S50" s="257"/>
      <c r="T50" s="257"/>
    </row>
    <row r="51" spans="1:20" s="256" customFormat="1" ht="15" customHeight="1">
      <c r="A51" s="261"/>
      <c r="B51" s="166"/>
      <c r="C51" s="158"/>
      <c r="D51" s="164"/>
      <c r="E51" s="158"/>
      <c r="F51" s="262"/>
      <c r="H51" s="257"/>
      <c r="I51" s="257"/>
      <c r="J51" s="257"/>
      <c r="K51" s="257"/>
      <c r="L51" s="257"/>
      <c r="M51" s="257"/>
      <c r="N51" s="257"/>
      <c r="O51" s="257"/>
      <c r="P51" s="257"/>
      <c r="Q51" s="257"/>
      <c r="R51" s="257"/>
      <c r="S51" s="257"/>
      <c r="T51" s="257"/>
    </row>
    <row r="52" spans="1:20" s="256" customFormat="1" ht="15" customHeight="1">
      <c r="A52" s="261"/>
      <c r="B52" s="166"/>
      <c r="C52" s="158"/>
      <c r="D52" s="164"/>
      <c r="E52" s="158"/>
      <c r="F52" s="262"/>
      <c r="H52" s="257"/>
      <c r="I52" s="257"/>
      <c r="J52" s="257"/>
      <c r="K52" s="257"/>
      <c r="L52" s="257"/>
      <c r="M52" s="257"/>
      <c r="N52" s="257"/>
      <c r="O52" s="257"/>
      <c r="P52" s="257"/>
      <c r="Q52" s="257"/>
      <c r="R52" s="257"/>
      <c r="S52" s="257"/>
      <c r="T52" s="257"/>
    </row>
    <row r="53" spans="1:20" s="256" customFormat="1" ht="15" customHeight="1">
      <c r="A53" s="261"/>
      <c r="B53" s="166"/>
      <c r="C53" s="158"/>
      <c r="D53" s="164"/>
      <c r="E53" s="158"/>
      <c r="F53" s="262"/>
      <c r="H53" s="257"/>
      <c r="I53" s="257"/>
      <c r="J53" s="257"/>
      <c r="K53" s="257"/>
      <c r="L53" s="257"/>
      <c r="M53" s="257"/>
      <c r="N53" s="257"/>
      <c r="O53" s="257"/>
      <c r="P53" s="257"/>
      <c r="Q53" s="257"/>
      <c r="R53" s="257"/>
      <c r="S53" s="257"/>
      <c r="T53" s="257"/>
    </row>
    <row r="54" spans="1:20" s="256" customFormat="1" ht="15" customHeight="1">
      <c r="A54" s="261"/>
      <c r="B54" s="166"/>
      <c r="C54" s="158"/>
      <c r="D54" s="164"/>
      <c r="E54" s="158"/>
      <c r="F54" s="262"/>
      <c r="H54" s="257"/>
      <c r="I54" s="257"/>
      <c r="J54" s="257"/>
      <c r="K54" s="257"/>
      <c r="L54" s="257"/>
      <c r="M54" s="257"/>
      <c r="N54" s="257"/>
      <c r="O54" s="257"/>
      <c r="P54" s="257"/>
      <c r="Q54" s="257"/>
      <c r="R54" s="257"/>
      <c r="S54" s="257"/>
      <c r="T54" s="257"/>
    </row>
    <row r="55" spans="1:20" s="256" customFormat="1" ht="15" customHeight="1">
      <c r="A55" s="261"/>
      <c r="B55" s="166"/>
      <c r="C55" s="158"/>
      <c r="D55" s="164"/>
      <c r="E55" s="158"/>
      <c r="F55" s="262"/>
      <c r="H55" s="257"/>
      <c r="I55" s="257"/>
      <c r="J55" s="257"/>
      <c r="K55" s="257"/>
      <c r="L55" s="257"/>
      <c r="M55" s="257"/>
      <c r="N55" s="257"/>
      <c r="O55" s="257"/>
      <c r="P55" s="257"/>
      <c r="Q55" s="257"/>
      <c r="R55" s="257"/>
      <c r="S55" s="257"/>
      <c r="T55" s="257"/>
    </row>
    <row r="56" spans="1:20" s="256" customFormat="1" ht="15" customHeight="1">
      <c r="A56" s="261"/>
      <c r="B56" s="166"/>
      <c r="C56" s="158"/>
      <c r="D56" s="164"/>
      <c r="E56" s="158"/>
      <c r="F56" s="262"/>
      <c r="H56" s="257"/>
      <c r="I56" s="257"/>
      <c r="J56" s="257"/>
      <c r="K56" s="257"/>
      <c r="L56" s="257"/>
      <c r="M56" s="257"/>
      <c r="N56" s="257"/>
      <c r="O56" s="257"/>
      <c r="P56" s="257"/>
      <c r="Q56" s="257"/>
      <c r="R56" s="257"/>
      <c r="S56" s="257"/>
      <c r="T56" s="257"/>
    </row>
    <row r="57" spans="1:20" s="256" customFormat="1" ht="15" customHeight="1">
      <c r="A57" s="261"/>
      <c r="B57" s="166"/>
      <c r="C57" s="158"/>
      <c r="D57" s="164"/>
      <c r="E57" s="158"/>
      <c r="F57" s="262"/>
      <c r="H57" s="257"/>
      <c r="I57" s="257"/>
      <c r="J57" s="257"/>
      <c r="K57" s="257"/>
      <c r="L57" s="257"/>
      <c r="M57" s="257"/>
      <c r="N57" s="257"/>
      <c r="O57" s="257"/>
      <c r="P57" s="257"/>
      <c r="Q57" s="257"/>
      <c r="R57" s="257"/>
      <c r="S57" s="257"/>
      <c r="T57" s="257"/>
    </row>
    <row r="58" spans="1:20" s="256" customFormat="1" ht="15" customHeight="1">
      <c r="A58" s="261"/>
      <c r="B58" s="166"/>
      <c r="C58" s="158"/>
      <c r="D58" s="164"/>
      <c r="E58" s="158"/>
      <c r="F58" s="262"/>
      <c r="H58" s="257"/>
      <c r="I58" s="257"/>
      <c r="J58" s="257"/>
      <c r="K58" s="257"/>
      <c r="L58" s="257"/>
      <c r="M58" s="257"/>
      <c r="N58" s="257"/>
      <c r="O58" s="257"/>
      <c r="P58" s="257"/>
      <c r="Q58" s="257"/>
      <c r="R58" s="257"/>
      <c r="S58" s="257"/>
      <c r="T58" s="257"/>
    </row>
    <row r="59" spans="1:20" s="256" customFormat="1" ht="15" customHeight="1">
      <c r="A59" s="261"/>
      <c r="B59" s="166"/>
      <c r="C59" s="158"/>
      <c r="D59" s="164"/>
      <c r="E59" s="158"/>
      <c r="F59" s="262"/>
      <c r="H59" s="257"/>
      <c r="I59" s="257"/>
      <c r="J59" s="257"/>
      <c r="K59" s="257"/>
      <c r="L59" s="257"/>
      <c r="M59" s="257"/>
      <c r="N59" s="257"/>
      <c r="O59" s="257"/>
      <c r="P59" s="257"/>
      <c r="Q59" s="257"/>
      <c r="R59" s="257"/>
      <c r="S59" s="257"/>
      <c r="T59" s="257"/>
    </row>
    <row r="60" spans="1:20" s="256" customFormat="1" ht="15" customHeight="1">
      <c r="A60" s="261"/>
      <c r="B60" s="166"/>
      <c r="C60" s="158"/>
      <c r="D60" s="164"/>
      <c r="E60" s="158"/>
      <c r="F60" s="262"/>
      <c r="H60" s="257"/>
      <c r="I60" s="257"/>
      <c r="J60" s="257"/>
      <c r="K60" s="257"/>
      <c r="L60" s="257"/>
      <c r="M60" s="257"/>
      <c r="N60" s="257"/>
      <c r="O60" s="257"/>
      <c r="P60" s="257"/>
      <c r="Q60" s="257"/>
      <c r="R60" s="257"/>
      <c r="S60" s="257"/>
      <c r="T60" s="257"/>
    </row>
    <row r="61" spans="1:20" s="256" customFormat="1" ht="15" customHeight="1">
      <c r="A61" s="261"/>
      <c r="B61" s="166"/>
      <c r="C61" s="158"/>
      <c r="D61" s="164"/>
      <c r="E61" s="158"/>
      <c r="F61" s="262"/>
      <c r="H61" s="257"/>
      <c r="I61" s="257"/>
      <c r="J61" s="257"/>
      <c r="K61" s="257"/>
      <c r="L61" s="257"/>
      <c r="M61" s="257"/>
      <c r="N61" s="257"/>
      <c r="O61" s="257"/>
      <c r="P61" s="257"/>
      <c r="Q61" s="257"/>
      <c r="R61" s="257"/>
      <c r="S61" s="257"/>
      <c r="T61" s="257"/>
    </row>
    <row r="62" spans="1:20" s="256" customFormat="1" ht="15" customHeight="1">
      <c r="A62" s="261"/>
      <c r="B62" s="166"/>
      <c r="C62" s="158"/>
      <c r="D62" s="164"/>
      <c r="E62" s="158"/>
      <c r="F62" s="262"/>
      <c r="H62" s="257"/>
      <c r="I62" s="257"/>
      <c r="J62" s="257"/>
      <c r="K62" s="257"/>
      <c r="L62" s="257"/>
      <c r="M62" s="257"/>
      <c r="N62" s="257"/>
      <c r="O62" s="257"/>
      <c r="P62" s="257"/>
      <c r="Q62" s="257"/>
      <c r="R62" s="257"/>
      <c r="S62" s="257"/>
      <c r="T62" s="257"/>
    </row>
    <row r="63" spans="1:20" s="256" customFormat="1" ht="15" customHeight="1">
      <c r="A63" s="261"/>
      <c r="B63" s="166"/>
      <c r="C63" s="158"/>
      <c r="D63" s="164"/>
      <c r="E63" s="158"/>
      <c r="F63" s="262"/>
      <c r="H63" s="257"/>
      <c r="I63" s="257"/>
      <c r="J63" s="257"/>
      <c r="K63" s="257"/>
      <c r="L63" s="257"/>
      <c r="M63" s="257"/>
      <c r="N63" s="257"/>
      <c r="O63" s="257"/>
      <c r="P63" s="257"/>
      <c r="Q63" s="257"/>
      <c r="R63" s="257"/>
      <c r="S63" s="257"/>
      <c r="T63" s="257"/>
    </row>
    <row r="64" spans="1:20" s="256" customFormat="1" ht="15" customHeight="1">
      <c r="A64" s="261"/>
      <c r="B64" s="166"/>
      <c r="C64" s="158"/>
      <c r="D64" s="164"/>
      <c r="E64" s="158"/>
      <c r="F64" s="262"/>
      <c r="H64" s="257"/>
      <c r="I64" s="257"/>
      <c r="J64" s="257"/>
      <c r="K64" s="257"/>
      <c r="L64" s="257"/>
      <c r="M64" s="257"/>
      <c r="N64" s="257"/>
      <c r="O64" s="257"/>
      <c r="P64" s="257"/>
      <c r="Q64" s="257"/>
      <c r="R64" s="257"/>
      <c r="S64" s="257"/>
      <c r="T64" s="257"/>
    </row>
    <row r="65" spans="1:20" s="256" customFormat="1" ht="15" customHeight="1">
      <c r="A65" s="261"/>
      <c r="B65" s="166"/>
      <c r="C65" s="158"/>
      <c r="D65" s="164"/>
      <c r="E65" s="158"/>
      <c r="F65" s="262"/>
      <c r="H65" s="257"/>
      <c r="I65" s="257"/>
      <c r="J65" s="257"/>
      <c r="K65" s="257"/>
      <c r="L65" s="257"/>
      <c r="M65" s="257"/>
      <c r="N65" s="257"/>
      <c r="O65" s="257"/>
      <c r="P65" s="257"/>
      <c r="Q65" s="257"/>
      <c r="R65" s="257"/>
      <c r="S65" s="257"/>
      <c r="T65" s="257"/>
    </row>
    <row r="66" spans="1:20" s="256" customFormat="1" ht="15" customHeight="1">
      <c r="A66" s="261"/>
      <c r="B66" s="166"/>
      <c r="C66" s="158"/>
      <c r="D66" s="164"/>
      <c r="E66" s="158"/>
      <c r="F66" s="262"/>
      <c r="H66" s="257"/>
      <c r="I66" s="257"/>
      <c r="J66" s="257"/>
      <c r="K66" s="257"/>
      <c r="L66" s="257"/>
      <c r="M66" s="257"/>
      <c r="N66" s="257"/>
      <c r="O66" s="257"/>
      <c r="P66" s="257"/>
      <c r="Q66" s="257"/>
      <c r="R66" s="257"/>
      <c r="S66" s="257"/>
      <c r="T66" s="257"/>
    </row>
    <row r="67" spans="1:20" s="256" customFormat="1" ht="15" customHeight="1">
      <c r="A67" s="261"/>
      <c r="B67" s="166"/>
      <c r="C67" s="158"/>
      <c r="D67" s="164"/>
      <c r="E67" s="158"/>
      <c r="F67" s="262"/>
      <c r="H67" s="257"/>
      <c r="I67" s="257"/>
      <c r="J67" s="257"/>
      <c r="K67" s="257"/>
      <c r="L67" s="257"/>
      <c r="M67" s="257"/>
      <c r="N67" s="257"/>
      <c r="O67" s="257"/>
      <c r="P67" s="257"/>
      <c r="Q67" s="257"/>
      <c r="R67" s="257"/>
      <c r="S67" s="257"/>
      <c r="T67" s="257"/>
    </row>
    <row r="68" spans="1:20" s="256" customFormat="1" ht="15" customHeight="1">
      <c r="A68" s="261"/>
      <c r="B68" s="166"/>
      <c r="C68" s="158"/>
      <c r="D68" s="164"/>
      <c r="E68" s="158"/>
      <c r="F68" s="262"/>
      <c r="H68" s="257"/>
      <c r="I68" s="257"/>
      <c r="J68" s="257"/>
      <c r="K68" s="257"/>
      <c r="L68" s="257"/>
      <c r="M68" s="257"/>
      <c r="N68" s="257"/>
      <c r="O68" s="257"/>
      <c r="P68" s="257"/>
      <c r="Q68" s="257"/>
      <c r="R68" s="257"/>
      <c r="S68" s="257"/>
      <c r="T68" s="257"/>
    </row>
    <row r="69" spans="1:20" s="256" customFormat="1" ht="15" customHeight="1">
      <c r="A69" s="261"/>
      <c r="B69" s="166"/>
      <c r="C69" s="158"/>
      <c r="D69" s="164"/>
      <c r="E69" s="158"/>
      <c r="F69" s="262"/>
      <c r="H69" s="257"/>
      <c r="I69" s="257"/>
      <c r="J69" s="257"/>
      <c r="K69" s="257"/>
      <c r="L69" s="257"/>
      <c r="M69" s="257"/>
      <c r="N69" s="257"/>
      <c r="O69" s="257"/>
      <c r="P69" s="257"/>
      <c r="Q69" s="257"/>
      <c r="R69" s="257"/>
      <c r="S69" s="257"/>
      <c r="T69" s="257"/>
    </row>
    <row r="70" spans="1:20" s="256" customFormat="1" ht="15" customHeight="1">
      <c r="A70" s="261"/>
      <c r="B70" s="166"/>
      <c r="C70" s="158"/>
      <c r="D70" s="164"/>
      <c r="E70" s="158"/>
      <c r="F70" s="262"/>
      <c r="H70" s="257"/>
      <c r="I70" s="257"/>
      <c r="J70" s="257"/>
      <c r="K70" s="257"/>
      <c r="L70" s="257"/>
      <c r="M70" s="257"/>
      <c r="N70" s="257"/>
      <c r="O70" s="257"/>
      <c r="P70" s="257"/>
      <c r="Q70" s="257"/>
      <c r="R70" s="257"/>
      <c r="S70" s="257"/>
      <c r="T70" s="257"/>
    </row>
    <row r="71" spans="1:20" s="256" customFormat="1" ht="15" customHeight="1">
      <c r="A71" s="261"/>
      <c r="B71" s="166"/>
      <c r="C71" s="158"/>
      <c r="D71" s="164"/>
      <c r="E71" s="158"/>
      <c r="F71" s="262"/>
      <c r="H71" s="257"/>
      <c r="I71" s="257"/>
      <c r="J71" s="257"/>
      <c r="K71" s="257"/>
      <c r="L71" s="257"/>
      <c r="M71" s="257"/>
      <c r="N71" s="257"/>
      <c r="O71" s="257"/>
      <c r="P71" s="257"/>
      <c r="Q71" s="257"/>
      <c r="R71" s="257"/>
      <c r="S71" s="257"/>
      <c r="T71" s="257"/>
    </row>
    <row r="72" spans="1:20" s="256" customFormat="1" ht="15" customHeight="1">
      <c r="A72" s="261"/>
      <c r="B72" s="166"/>
      <c r="C72" s="158"/>
      <c r="D72" s="164"/>
      <c r="E72" s="158"/>
      <c r="F72" s="262"/>
      <c r="H72" s="257"/>
      <c r="I72" s="257"/>
      <c r="J72" s="257"/>
      <c r="K72" s="257"/>
      <c r="L72" s="257"/>
      <c r="M72" s="257"/>
      <c r="N72" s="257"/>
      <c r="O72" s="257"/>
      <c r="P72" s="257"/>
      <c r="Q72" s="257"/>
      <c r="R72" s="257"/>
      <c r="S72" s="257"/>
      <c r="T72" s="257"/>
    </row>
    <row r="73" spans="1:20" s="256" customFormat="1" ht="15" customHeight="1">
      <c r="A73" s="261"/>
      <c r="B73" s="166"/>
      <c r="C73" s="158"/>
      <c r="D73" s="164"/>
      <c r="E73" s="158"/>
      <c r="F73" s="262"/>
      <c r="H73" s="257"/>
      <c r="I73" s="257"/>
      <c r="J73" s="257"/>
      <c r="K73" s="257"/>
      <c r="L73" s="257"/>
      <c r="M73" s="257"/>
      <c r="N73" s="257"/>
      <c r="O73" s="257"/>
      <c r="P73" s="257"/>
      <c r="Q73" s="257"/>
      <c r="R73" s="257"/>
      <c r="S73" s="257"/>
      <c r="T73" s="257"/>
    </row>
    <row r="74" spans="1:20" s="256" customFormat="1" ht="15" customHeight="1">
      <c r="A74" s="261"/>
      <c r="B74" s="166"/>
      <c r="C74" s="158"/>
      <c r="D74" s="164"/>
      <c r="E74" s="158"/>
      <c r="F74" s="262"/>
      <c r="H74" s="257"/>
      <c r="I74" s="257"/>
      <c r="J74" s="257"/>
      <c r="K74" s="257"/>
      <c r="L74" s="257"/>
      <c r="M74" s="257"/>
      <c r="N74" s="257"/>
      <c r="O74" s="257"/>
      <c r="P74" s="257"/>
      <c r="Q74" s="257"/>
      <c r="R74" s="257"/>
      <c r="S74" s="257"/>
      <c r="T74" s="257"/>
    </row>
    <row r="75" spans="1:20" s="256" customFormat="1" ht="15" customHeight="1">
      <c r="A75" s="261"/>
      <c r="B75" s="166"/>
      <c r="C75" s="158"/>
      <c r="D75" s="164"/>
      <c r="E75" s="158"/>
      <c r="F75" s="262"/>
      <c r="H75" s="257"/>
      <c r="I75" s="257"/>
      <c r="J75" s="257"/>
      <c r="K75" s="257"/>
      <c r="L75" s="257"/>
      <c r="M75" s="257"/>
      <c r="N75" s="257"/>
      <c r="O75" s="257"/>
      <c r="P75" s="257"/>
      <c r="Q75" s="257"/>
      <c r="R75" s="257"/>
      <c r="S75" s="257"/>
      <c r="T75" s="257"/>
    </row>
    <row r="76" spans="1:20" s="256" customFormat="1" ht="15" customHeight="1">
      <c r="A76" s="261"/>
      <c r="B76" s="166"/>
      <c r="C76" s="158"/>
      <c r="D76" s="164"/>
      <c r="E76" s="158"/>
      <c r="F76" s="262"/>
      <c r="H76" s="257"/>
      <c r="I76" s="257"/>
      <c r="J76" s="257"/>
      <c r="K76" s="257"/>
      <c r="L76" s="257"/>
      <c r="M76" s="257"/>
      <c r="N76" s="257"/>
      <c r="O76" s="257"/>
      <c r="P76" s="257"/>
      <c r="Q76" s="257"/>
      <c r="R76" s="257"/>
      <c r="S76" s="257"/>
      <c r="T76" s="257"/>
    </row>
    <row r="77" spans="1:20" s="256" customFormat="1" ht="15" customHeight="1">
      <c r="A77" s="261"/>
      <c r="B77" s="166"/>
      <c r="C77" s="158"/>
      <c r="D77" s="164"/>
      <c r="E77" s="158"/>
      <c r="F77" s="262"/>
      <c r="H77" s="257"/>
      <c r="I77" s="257"/>
      <c r="J77" s="257"/>
      <c r="K77" s="257"/>
      <c r="L77" s="257"/>
      <c r="M77" s="257"/>
      <c r="N77" s="257"/>
      <c r="O77" s="257"/>
      <c r="P77" s="257"/>
      <c r="Q77" s="257"/>
      <c r="R77" s="257"/>
      <c r="S77" s="257"/>
      <c r="T77" s="257"/>
    </row>
    <row r="78" spans="1:20" s="256" customFormat="1" ht="15" customHeight="1">
      <c r="A78" s="261"/>
      <c r="B78" s="166"/>
      <c r="C78" s="158"/>
      <c r="D78" s="164"/>
      <c r="E78" s="158"/>
      <c r="F78" s="262"/>
      <c r="H78" s="257"/>
      <c r="I78" s="257"/>
      <c r="J78" s="257"/>
      <c r="K78" s="257"/>
      <c r="L78" s="257"/>
      <c r="M78" s="257"/>
      <c r="N78" s="257"/>
      <c r="O78" s="257"/>
      <c r="P78" s="257"/>
      <c r="Q78" s="257"/>
      <c r="R78" s="257"/>
      <c r="S78" s="257"/>
      <c r="T78" s="257"/>
    </row>
    <row r="79" spans="1:20" s="256" customFormat="1" ht="15" customHeight="1">
      <c r="A79" s="261"/>
      <c r="B79" s="166"/>
      <c r="C79" s="158"/>
      <c r="D79" s="164"/>
      <c r="E79" s="158"/>
      <c r="F79" s="262"/>
      <c r="H79" s="257"/>
      <c r="I79" s="257"/>
      <c r="J79" s="257"/>
      <c r="K79" s="257"/>
      <c r="L79" s="257"/>
      <c r="M79" s="257"/>
      <c r="N79" s="257"/>
      <c r="O79" s="257"/>
      <c r="P79" s="257"/>
      <c r="Q79" s="257"/>
      <c r="R79" s="257"/>
      <c r="S79" s="257"/>
      <c r="T79" s="257"/>
    </row>
    <row r="80" spans="1:20" s="256" customFormat="1" ht="15" customHeight="1">
      <c r="A80" s="261"/>
      <c r="B80" s="166"/>
      <c r="C80" s="158"/>
      <c r="D80" s="164"/>
      <c r="E80" s="158"/>
      <c r="F80" s="262"/>
      <c r="H80" s="257"/>
      <c r="I80" s="257"/>
      <c r="J80" s="257"/>
      <c r="K80" s="257"/>
      <c r="L80" s="257"/>
      <c r="M80" s="257"/>
      <c r="N80" s="257"/>
      <c r="O80" s="257"/>
      <c r="P80" s="257"/>
      <c r="Q80" s="257"/>
      <c r="R80" s="257"/>
      <c r="S80" s="257"/>
      <c r="T80" s="257"/>
    </row>
    <row r="81" spans="1:20" s="256" customFormat="1" ht="15" customHeight="1">
      <c r="A81" s="261"/>
      <c r="B81" s="166"/>
      <c r="C81" s="158"/>
      <c r="D81" s="164"/>
      <c r="E81" s="158"/>
      <c r="F81" s="262"/>
      <c r="H81" s="257"/>
      <c r="I81" s="257"/>
      <c r="J81" s="257"/>
      <c r="K81" s="257"/>
      <c r="L81" s="257"/>
      <c r="M81" s="257"/>
      <c r="N81" s="257"/>
      <c r="O81" s="257"/>
      <c r="P81" s="257"/>
      <c r="Q81" s="257"/>
      <c r="R81" s="257"/>
      <c r="S81" s="257"/>
      <c r="T81" s="257"/>
    </row>
    <row r="82" spans="1:20" s="256" customFormat="1" ht="15" customHeight="1">
      <c r="A82" s="261"/>
      <c r="B82" s="166"/>
      <c r="C82" s="158"/>
      <c r="D82" s="164"/>
      <c r="E82" s="158"/>
      <c r="F82" s="262"/>
      <c r="H82" s="257"/>
      <c r="I82" s="257"/>
      <c r="J82" s="257"/>
      <c r="K82" s="257"/>
      <c r="L82" s="257"/>
      <c r="M82" s="257"/>
      <c r="N82" s="257"/>
      <c r="O82" s="257"/>
      <c r="P82" s="257"/>
      <c r="Q82" s="257"/>
      <c r="R82" s="257"/>
      <c r="S82" s="257"/>
      <c r="T82" s="257"/>
    </row>
    <row r="83" spans="1:20" s="256" customFormat="1" ht="15" customHeight="1">
      <c r="A83" s="261"/>
      <c r="B83" s="166"/>
      <c r="C83" s="158"/>
      <c r="D83" s="164"/>
      <c r="E83" s="158"/>
      <c r="F83" s="262"/>
      <c r="H83" s="257"/>
      <c r="I83" s="257"/>
      <c r="J83" s="257"/>
      <c r="K83" s="257"/>
      <c r="L83" s="257"/>
      <c r="M83" s="257"/>
      <c r="N83" s="257"/>
      <c r="O83" s="257"/>
      <c r="P83" s="257"/>
      <c r="Q83" s="257"/>
      <c r="R83" s="257"/>
      <c r="S83" s="257"/>
      <c r="T83" s="257"/>
    </row>
    <row r="84" spans="1:20" s="256" customFormat="1" ht="15" customHeight="1">
      <c r="A84" s="261"/>
      <c r="B84" s="166"/>
      <c r="C84" s="158"/>
      <c r="D84" s="164"/>
      <c r="E84" s="158"/>
      <c r="F84" s="262"/>
      <c r="H84" s="257"/>
      <c r="I84" s="257"/>
      <c r="J84" s="257"/>
      <c r="K84" s="257"/>
      <c r="L84" s="257"/>
      <c r="M84" s="257"/>
      <c r="N84" s="257"/>
      <c r="O84" s="257"/>
      <c r="P84" s="257"/>
      <c r="Q84" s="257"/>
      <c r="R84" s="257"/>
      <c r="S84" s="257"/>
      <c r="T84" s="257"/>
    </row>
    <row r="85" spans="1:20" s="256" customFormat="1" ht="15" customHeight="1">
      <c r="A85" s="261"/>
      <c r="B85" s="166"/>
      <c r="C85" s="158"/>
      <c r="D85" s="164"/>
      <c r="E85" s="158"/>
      <c r="F85" s="262"/>
      <c r="H85" s="257"/>
      <c r="I85" s="257"/>
      <c r="J85" s="257"/>
      <c r="K85" s="257"/>
      <c r="L85" s="257"/>
      <c r="M85" s="257"/>
      <c r="N85" s="257"/>
      <c r="O85" s="257"/>
      <c r="P85" s="257"/>
      <c r="Q85" s="257"/>
      <c r="R85" s="257"/>
      <c r="S85" s="257"/>
      <c r="T85" s="257"/>
    </row>
    <row r="86" spans="1:20" s="256" customFormat="1" ht="15" customHeight="1">
      <c r="A86" s="261"/>
      <c r="B86" s="166"/>
      <c r="C86" s="158"/>
      <c r="D86" s="164"/>
      <c r="E86" s="158"/>
      <c r="F86" s="262"/>
      <c r="H86" s="257"/>
      <c r="I86" s="257"/>
      <c r="J86" s="257"/>
      <c r="K86" s="257"/>
      <c r="L86" s="257"/>
      <c r="M86" s="257"/>
      <c r="N86" s="257"/>
      <c r="O86" s="257"/>
      <c r="P86" s="257"/>
      <c r="Q86" s="257"/>
      <c r="R86" s="257"/>
      <c r="S86" s="257"/>
      <c r="T86" s="257"/>
    </row>
    <row r="87" spans="1:20" s="256" customFormat="1" ht="15" customHeight="1">
      <c r="A87" s="261"/>
      <c r="B87" s="166"/>
      <c r="C87" s="158"/>
      <c r="D87" s="164"/>
      <c r="E87" s="158"/>
      <c r="F87" s="262"/>
      <c r="H87" s="257"/>
      <c r="I87" s="257"/>
      <c r="J87" s="257"/>
      <c r="K87" s="257"/>
      <c r="L87" s="257"/>
      <c r="M87" s="257"/>
      <c r="N87" s="257"/>
      <c r="O87" s="257"/>
      <c r="P87" s="257"/>
      <c r="Q87" s="257"/>
      <c r="R87" s="257"/>
      <c r="S87" s="257"/>
      <c r="T87" s="257"/>
    </row>
    <row r="88" spans="1:20" s="256" customFormat="1" ht="15" customHeight="1">
      <c r="A88" s="261"/>
      <c r="B88" s="166"/>
      <c r="C88" s="158"/>
      <c r="D88" s="164"/>
      <c r="E88" s="158"/>
      <c r="F88" s="262"/>
      <c r="H88" s="257"/>
      <c r="I88" s="257"/>
      <c r="J88" s="257"/>
      <c r="K88" s="257"/>
      <c r="L88" s="257"/>
      <c r="M88" s="257"/>
      <c r="N88" s="257"/>
      <c r="O88" s="257"/>
      <c r="P88" s="257"/>
      <c r="Q88" s="257"/>
      <c r="R88" s="257"/>
      <c r="S88" s="257"/>
      <c r="T88" s="257"/>
    </row>
    <row r="89" spans="1:20" s="256" customFormat="1" ht="15" customHeight="1">
      <c r="A89" s="261"/>
      <c r="B89" s="166"/>
      <c r="C89" s="158"/>
      <c r="D89" s="164"/>
      <c r="E89" s="158"/>
      <c r="F89" s="262"/>
      <c r="H89" s="257"/>
      <c r="I89" s="257"/>
      <c r="J89" s="257"/>
      <c r="K89" s="257"/>
      <c r="L89" s="257"/>
      <c r="M89" s="257"/>
      <c r="N89" s="257"/>
      <c r="O89" s="257"/>
      <c r="P89" s="257"/>
      <c r="Q89" s="257"/>
      <c r="R89" s="257"/>
      <c r="S89" s="257"/>
      <c r="T89" s="257"/>
    </row>
    <row r="90" spans="1:20" s="256" customFormat="1" ht="15" customHeight="1">
      <c r="A90" s="261"/>
      <c r="B90" s="166"/>
      <c r="C90" s="158"/>
      <c r="D90" s="164"/>
      <c r="E90" s="158"/>
      <c r="F90" s="262"/>
      <c r="H90" s="257"/>
      <c r="I90" s="257"/>
      <c r="J90" s="257"/>
      <c r="K90" s="257"/>
      <c r="L90" s="257"/>
      <c r="M90" s="257"/>
      <c r="N90" s="257"/>
      <c r="O90" s="257"/>
      <c r="P90" s="257"/>
      <c r="Q90" s="257"/>
      <c r="R90" s="257"/>
      <c r="S90" s="257"/>
      <c r="T90" s="257"/>
    </row>
    <row r="91" spans="1:20" s="256" customFormat="1" ht="15" customHeight="1">
      <c r="A91" s="261"/>
      <c r="B91" s="166"/>
      <c r="C91" s="158"/>
      <c r="D91" s="164"/>
      <c r="E91" s="158"/>
      <c r="F91" s="262"/>
      <c r="H91" s="257"/>
      <c r="I91" s="257"/>
      <c r="J91" s="257"/>
      <c r="K91" s="257"/>
      <c r="L91" s="257"/>
      <c r="M91" s="257"/>
      <c r="N91" s="257"/>
      <c r="O91" s="257"/>
      <c r="P91" s="257"/>
      <c r="Q91" s="257"/>
      <c r="R91" s="257"/>
      <c r="S91" s="257"/>
      <c r="T91" s="257"/>
    </row>
    <row r="92" spans="1:20" s="256" customFormat="1" ht="15" customHeight="1">
      <c r="A92" s="261"/>
      <c r="B92" s="166"/>
      <c r="C92" s="158"/>
      <c r="D92" s="164"/>
      <c r="E92" s="158"/>
      <c r="F92" s="262"/>
      <c r="H92" s="257"/>
      <c r="I92" s="257"/>
      <c r="J92" s="257"/>
      <c r="K92" s="257"/>
      <c r="L92" s="257"/>
      <c r="M92" s="257"/>
      <c r="N92" s="257"/>
      <c r="O92" s="257"/>
      <c r="P92" s="257"/>
      <c r="Q92" s="257"/>
      <c r="R92" s="257"/>
      <c r="S92" s="257"/>
      <c r="T92" s="257"/>
    </row>
    <row r="93" spans="1:20" s="256" customFormat="1" ht="15" customHeight="1">
      <c r="A93" s="261"/>
      <c r="B93" s="166"/>
      <c r="C93" s="158"/>
      <c r="D93" s="164"/>
      <c r="E93" s="158"/>
      <c r="F93" s="262"/>
      <c r="H93" s="257"/>
      <c r="I93" s="257"/>
      <c r="J93" s="257"/>
      <c r="K93" s="257"/>
      <c r="L93" s="257"/>
      <c r="M93" s="257"/>
      <c r="N93" s="257"/>
      <c r="O93" s="257"/>
      <c r="P93" s="257"/>
      <c r="Q93" s="257"/>
      <c r="R93" s="257"/>
      <c r="S93" s="257"/>
      <c r="T93" s="257"/>
    </row>
    <row r="94" spans="1:20" s="256" customFormat="1" ht="15" customHeight="1">
      <c r="A94" s="261"/>
      <c r="B94" s="166"/>
      <c r="C94" s="158"/>
      <c r="D94" s="164"/>
      <c r="E94" s="158"/>
      <c r="F94" s="262"/>
      <c r="H94" s="257"/>
      <c r="I94" s="257"/>
      <c r="J94" s="257"/>
      <c r="K94" s="257"/>
      <c r="L94" s="257"/>
      <c r="M94" s="257"/>
      <c r="N94" s="257"/>
      <c r="O94" s="257"/>
      <c r="P94" s="257"/>
      <c r="Q94" s="257"/>
      <c r="R94" s="257"/>
      <c r="S94" s="257"/>
      <c r="T94" s="257"/>
    </row>
    <row r="95" spans="1:20" s="256" customFormat="1" ht="15" customHeight="1">
      <c r="A95" s="261"/>
      <c r="B95" s="166"/>
      <c r="C95" s="158"/>
      <c r="D95" s="164"/>
      <c r="E95" s="158"/>
      <c r="F95" s="262"/>
      <c r="H95" s="257"/>
      <c r="I95" s="257"/>
      <c r="J95" s="257"/>
      <c r="K95" s="257"/>
      <c r="L95" s="257"/>
      <c r="M95" s="257"/>
      <c r="N95" s="257"/>
      <c r="O95" s="257"/>
      <c r="P95" s="257"/>
      <c r="Q95" s="257"/>
      <c r="R95" s="257"/>
      <c r="S95" s="257"/>
      <c r="T95" s="257"/>
    </row>
    <row r="96" spans="1:20" s="256" customFormat="1" ht="15" customHeight="1">
      <c r="A96" s="261"/>
      <c r="B96" s="166"/>
      <c r="C96" s="158"/>
      <c r="D96" s="164"/>
      <c r="E96" s="158"/>
      <c r="F96" s="262"/>
      <c r="H96" s="257"/>
      <c r="I96" s="257"/>
      <c r="J96" s="257"/>
      <c r="K96" s="257"/>
      <c r="L96" s="257"/>
      <c r="M96" s="257"/>
      <c r="N96" s="257"/>
      <c r="O96" s="257"/>
      <c r="P96" s="257"/>
      <c r="Q96" s="257"/>
      <c r="R96" s="257"/>
      <c r="S96" s="257"/>
      <c r="T96" s="257"/>
    </row>
    <row r="97" spans="1:20" s="256" customFormat="1" ht="15" customHeight="1">
      <c r="A97" s="261"/>
      <c r="B97" s="166"/>
      <c r="C97" s="158"/>
      <c r="D97" s="164"/>
      <c r="E97" s="158"/>
      <c r="F97" s="262"/>
      <c r="H97" s="257"/>
      <c r="I97" s="257"/>
      <c r="J97" s="257"/>
      <c r="K97" s="257"/>
      <c r="L97" s="257"/>
      <c r="M97" s="257"/>
      <c r="N97" s="257"/>
      <c r="O97" s="257"/>
      <c r="P97" s="257"/>
      <c r="Q97" s="257"/>
      <c r="R97" s="257"/>
      <c r="S97" s="257"/>
      <c r="T97" s="257"/>
    </row>
    <row r="98" spans="1:20" s="256" customFormat="1" ht="15" customHeight="1">
      <c r="A98" s="261"/>
      <c r="B98" s="166"/>
      <c r="C98" s="158"/>
      <c r="D98" s="164"/>
      <c r="E98" s="158"/>
      <c r="F98" s="262"/>
      <c r="H98" s="257"/>
      <c r="I98" s="257"/>
      <c r="J98" s="257"/>
      <c r="K98" s="257"/>
      <c r="L98" s="257"/>
      <c r="M98" s="257"/>
      <c r="N98" s="257"/>
      <c r="O98" s="257"/>
      <c r="P98" s="257"/>
      <c r="Q98" s="257"/>
      <c r="R98" s="257"/>
      <c r="S98" s="257"/>
      <c r="T98" s="257"/>
    </row>
    <row r="99" spans="1:20" s="256" customFormat="1" ht="15" customHeight="1">
      <c r="A99" s="261"/>
      <c r="B99" s="166"/>
      <c r="C99" s="158"/>
      <c r="D99" s="164"/>
      <c r="E99" s="158"/>
      <c r="F99" s="262"/>
      <c r="H99" s="257"/>
      <c r="I99" s="257"/>
      <c r="J99" s="257"/>
      <c r="K99" s="257"/>
      <c r="L99" s="257"/>
      <c r="M99" s="257"/>
      <c r="N99" s="257"/>
      <c r="O99" s="257"/>
      <c r="P99" s="257"/>
      <c r="Q99" s="257"/>
      <c r="R99" s="257"/>
      <c r="S99" s="257"/>
      <c r="T99" s="257"/>
    </row>
    <row r="100" spans="1:20" s="256" customFormat="1" ht="15" customHeight="1">
      <c r="A100" s="261"/>
      <c r="B100" s="166"/>
      <c r="C100" s="158"/>
      <c r="D100" s="164"/>
      <c r="E100" s="158"/>
      <c r="F100" s="262"/>
      <c r="H100" s="257"/>
      <c r="I100" s="257"/>
      <c r="J100" s="257"/>
      <c r="K100" s="257"/>
      <c r="L100" s="257"/>
      <c r="M100" s="257"/>
      <c r="N100" s="257"/>
      <c r="O100" s="257"/>
      <c r="P100" s="257"/>
      <c r="Q100" s="257"/>
      <c r="R100" s="257"/>
      <c r="S100" s="257"/>
      <c r="T100" s="257"/>
    </row>
    <row r="101" spans="1:20" s="256" customFormat="1" ht="15" customHeight="1">
      <c r="A101" s="261"/>
      <c r="B101" s="166"/>
      <c r="C101" s="158"/>
      <c r="D101" s="164"/>
      <c r="E101" s="158"/>
      <c r="F101" s="262"/>
      <c r="H101" s="257"/>
      <c r="I101" s="257"/>
      <c r="J101" s="257"/>
      <c r="K101" s="257"/>
      <c r="L101" s="257"/>
      <c r="M101" s="257"/>
      <c r="N101" s="257"/>
      <c r="O101" s="257"/>
      <c r="P101" s="257"/>
      <c r="Q101" s="257"/>
      <c r="R101" s="257"/>
      <c r="S101" s="257"/>
      <c r="T101" s="257"/>
    </row>
    <row r="102" spans="1:20" s="256" customFormat="1" ht="15" customHeight="1">
      <c r="A102" s="261"/>
      <c r="B102" s="166"/>
      <c r="C102" s="158"/>
      <c r="D102" s="164"/>
      <c r="E102" s="158"/>
      <c r="F102" s="262"/>
      <c r="H102" s="257"/>
      <c r="I102" s="257"/>
      <c r="J102" s="257"/>
      <c r="K102" s="257"/>
      <c r="L102" s="257"/>
      <c r="M102" s="257"/>
      <c r="N102" s="257"/>
      <c r="O102" s="257"/>
      <c r="P102" s="257"/>
      <c r="Q102" s="257"/>
      <c r="R102" s="257"/>
      <c r="S102" s="257"/>
      <c r="T102" s="257"/>
    </row>
    <row r="103" spans="1:20" s="256" customFormat="1" ht="15" customHeight="1">
      <c r="A103" s="261"/>
      <c r="B103" s="166"/>
      <c r="C103" s="158"/>
      <c r="D103" s="164"/>
      <c r="E103" s="158"/>
      <c r="F103" s="262"/>
      <c r="H103" s="257"/>
      <c r="I103" s="257"/>
      <c r="J103" s="257"/>
      <c r="K103" s="257"/>
      <c r="L103" s="257"/>
      <c r="M103" s="257"/>
      <c r="N103" s="257"/>
      <c r="O103" s="257"/>
      <c r="P103" s="257"/>
      <c r="Q103" s="257"/>
      <c r="R103" s="257"/>
      <c r="S103" s="257"/>
      <c r="T103" s="257"/>
    </row>
    <row r="104" spans="1:20" s="256" customFormat="1" ht="15" customHeight="1">
      <c r="A104" s="261"/>
      <c r="B104" s="166"/>
      <c r="C104" s="158"/>
      <c r="D104" s="164"/>
      <c r="E104" s="158"/>
      <c r="F104" s="262"/>
      <c r="H104" s="257"/>
      <c r="I104" s="257"/>
      <c r="J104" s="257"/>
      <c r="K104" s="257"/>
      <c r="L104" s="257"/>
      <c r="M104" s="257"/>
      <c r="N104" s="257"/>
      <c r="O104" s="257"/>
      <c r="P104" s="257"/>
      <c r="Q104" s="257"/>
      <c r="R104" s="257"/>
      <c r="S104" s="257"/>
      <c r="T104" s="257"/>
    </row>
    <row r="105" spans="1:20" s="256" customFormat="1" ht="15" customHeight="1">
      <c r="A105" s="261"/>
      <c r="B105" s="166"/>
      <c r="C105" s="158"/>
      <c r="D105" s="164"/>
      <c r="E105" s="158"/>
      <c r="F105" s="262"/>
      <c r="H105" s="257"/>
      <c r="I105" s="257"/>
      <c r="J105" s="257"/>
      <c r="K105" s="257"/>
      <c r="L105" s="257"/>
      <c r="M105" s="257"/>
      <c r="N105" s="257"/>
      <c r="O105" s="257"/>
      <c r="P105" s="257"/>
      <c r="Q105" s="257"/>
      <c r="R105" s="257"/>
      <c r="S105" s="257"/>
      <c r="T105" s="257"/>
    </row>
    <row r="106" spans="1:20" s="256" customFormat="1" ht="15" customHeight="1">
      <c r="A106" s="261"/>
      <c r="B106" s="166"/>
      <c r="C106" s="158"/>
      <c r="D106" s="164"/>
      <c r="E106" s="158"/>
      <c r="F106" s="262"/>
      <c r="H106" s="257"/>
      <c r="I106" s="257"/>
      <c r="J106" s="257"/>
      <c r="K106" s="257"/>
      <c r="L106" s="257"/>
      <c r="M106" s="257"/>
      <c r="N106" s="257"/>
      <c r="O106" s="257"/>
      <c r="P106" s="257"/>
      <c r="Q106" s="257"/>
      <c r="R106" s="257"/>
      <c r="S106" s="257"/>
      <c r="T106" s="257"/>
    </row>
    <row r="107" spans="1:20" s="256" customFormat="1" ht="15" customHeight="1">
      <c r="A107" s="261"/>
      <c r="B107" s="166"/>
      <c r="C107" s="158"/>
      <c r="D107" s="164"/>
      <c r="E107" s="158"/>
      <c r="F107" s="262"/>
      <c r="H107" s="257"/>
      <c r="I107" s="257"/>
      <c r="J107" s="257"/>
      <c r="K107" s="257"/>
      <c r="L107" s="257"/>
      <c r="M107" s="257"/>
      <c r="N107" s="257"/>
      <c r="O107" s="257"/>
      <c r="P107" s="257"/>
      <c r="Q107" s="257"/>
      <c r="R107" s="257"/>
      <c r="S107" s="257"/>
      <c r="T107" s="257"/>
    </row>
    <row r="108" spans="1:20" s="256" customFormat="1" ht="15" customHeight="1">
      <c r="A108" s="261"/>
      <c r="B108" s="166"/>
      <c r="C108" s="158"/>
      <c r="D108" s="164"/>
      <c r="E108" s="158"/>
      <c r="F108" s="262"/>
      <c r="H108" s="257"/>
      <c r="I108" s="257"/>
      <c r="J108" s="257"/>
      <c r="K108" s="257"/>
      <c r="L108" s="257"/>
      <c r="M108" s="257"/>
      <c r="N108" s="257"/>
      <c r="O108" s="257"/>
      <c r="P108" s="257"/>
      <c r="Q108" s="257"/>
      <c r="R108" s="257"/>
      <c r="S108" s="257"/>
      <c r="T108" s="257"/>
    </row>
    <row r="109" spans="1:20" s="256" customFormat="1" ht="15" customHeight="1">
      <c r="A109" s="261"/>
      <c r="B109" s="166"/>
      <c r="C109" s="158"/>
      <c r="D109" s="164"/>
      <c r="E109" s="158"/>
      <c r="F109" s="262"/>
      <c r="H109" s="257"/>
      <c r="I109" s="257"/>
      <c r="J109" s="257"/>
      <c r="K109" s="257"/>
      <c r="L109" s="257"/>
      <c r="M109" s="257"/>
      <c r="N109" s="257"/>
      <c r="O109" s="257"/>
      <c r="P109" s="257"/>
      <c r="Q109" s="257"/>
      <c r="R109" s="257"/>
      <c r="S109" s="257"/>
      <c r="T109" s="257"/>
    </row>
    <row r="110" spans="1:20" s="256" customFormat="1" ht="15" customHeight="1">
      <c r="A110" s="261"/>
      <c r="B110" s="166"/>
      <c r="C110" s="158"/>
      <c r="D110" s="164"/>
      <c r="E110" s="158"/>
      <c r="F110" s="262"/>
      <c r="H110" s="257"/>
      <c r="I110" s="257"/>
      <c r="J110" s="257"/>
      <c r="K110" s="257"/>
      <c r="L110" s="257"/>
      <c r="M110" s="257"/>
      <c r="N110" s="257"/>
      <c r="O110" s="257"/>
      <c r="P110" s="257"/>
      <c r="Q110" s="257"/>
      <c r="R110" s="257"/>
      <c r="S110" s="257"/>
      <c r="T110" s="257"/>
    </row>
    <row r="111" spans="1:20" s="256" customFormat="1" ht="15" customHeight="1">
      <c r="A111" s="261"/>
      <c r="B111" s="166"/>
      <c r="C111" s="158"/>
      <c r="D111" s="164"/>
      <c r="E111" s="158"/>
      <c r="F111" s="262"/>
      <c r="H111" s="257"/>
      <c r="I111" s="257"/>
      <c r="J111" s="257"/>
      <c r="K111" s="257"/>
      <c r="L111" s="257"/>
      <c r="M111" s="257"/>
      <c r="N111" s="257"/>
      <c r="O111" s="257"/>
      <c r="P111" s="257"/>
      <c r="Q111" s="257"/>
      <c r="R111" s="257"/>
      <c r="S111" s="257"/>
      <c r="T111" s="257"/>
    </row>
    <row r="112" spans="1:20" s="256" customFormat="1" ht="15" customHeight="1">
      <c r="A112" s="261"/>
      <c r="B112" s="166"/>
      <c r="C112" s="158"/>
      <c r="D112" s="164"/>
      <c r="E112" s="158"/>
      <c r="F112" s="262"/>
      <c r="H112" s="257"/>
      <c r="I112" s="257"/>
      <c r="J112" s="257"/>
      <c r="K112" s="257"/>
      <c r="L112" s="257"/>
      <c r="M112" s="257"/>
      <c r="N112" s="257"/>
      <c r="O112" s="257"/>
      <c r="P112" s="257"/>
      <c r="Q112" s="257"/>
      <c r="R112" s="257"/>
      <c r="S112" s="257"/>
      <c r="T112" s="257"/>
    </row>
    <row r="113" spans="1:20" s="256" customFormat="1" ht="15" customHeight="1">
      <c r="A113" s="261"/>
      <c r="B113" s="166"/>
      <c r="C113" s="158"/>
      <c r="D113" s="164"/>
      <c r="E113" s="158"/>
      <c r="F113" s="262"/>
      <c r="H113" s="257"/>
      <c r="I113" s="257"/>
      <c r="J113" s="257"/>
      <c r="K113" s="257"/>
      <c r="L113" s="257"/>
      <c r="M113" s="257"/>
      <c r="N113" s="257"/>
      <c r="O113" s="257"/>
      <c r="P113" s="257"/>
      <c r="Q113" s="257"/>
      <c r="R113" s="257"/>
      <c r="S113" s="257"/>
      <c r="T113" s="257"/>
    </row>
    <row r="114" spans="1:20" s="256" customFormat="1" ht="15" customHeight="1">
      <c r="A114" s="261"/>
      <c r="B114" s="166"/>
      <c r="C114" s="158"/>
      <c r="D114" s="164"/>
      <c r="E114" s="158"/>
      <c r="F114" s="262"/>
      <c r="H114" s="257"/>
      <c r="I114" s="257"/>
      <c r="J114" s="257"/>
      <c r="K114" s="257"/>
      <c r="L114" s="257"/>
      <c r="M114" s="257"/>
      <c r="N114" s="257"/>
      <c r="O114" s="257"/>
      <c r="P114" s="257"/>
      <c r="Q114" s="257"/>
      <c r="R114" s="257"/>
      <c r="S114" s="257"/>
      <c r="T114" s="257"/>
    </row>
    <row r="115" spans="1:20" s="256" customFormat="1" ht="15" customHeight="1">
      <c r="A115" s="261"/>
      <c r="B115" s="166"/>
      <c r="C115" s="158"/>
      <c r="D115" s="164"/>
      <c r="E115" s="158"/>
      <c r="F115" s="262"/>
      <c r="H115" s="257"/>
      <c r="I115" s="257"/>
      <c r="J115" s="257"/>
      <c r="K115" s="257"/>
      <c r="L115" s="257"/>
      <c r="M115" s="257"/>
      <c r="N115" s="257"/>
      <c r="O115" s="257"/>
      <c r="P115" s="257"/>
      <c r="Q115" s="257"/>
      <c r="R115" s="257"/>
      <c r="S115" s="257"/>
      <c r="T115" s="257"/>
    </row>
    <row r="116" spans="1:20" s="256" customFormat="1" ht="15" customHeight="1">
      <c r="A116" s="261"/>
      <c r="B116" s="166"/>
      <c r="C116" s="158"/>
      <c r="D116" s="164"/>
      <c r="E116" s="158"/>
      <c r="F116" s="262"/>
      <c r="H116" s="257"/>
      <c r="I116" s="257"/>
      <c r="J116" s="257"/>
      <c r="K116" s="257"/>
      <c r="L116" s="257"/>
      <c r="M116" s="257"/>
      <c r="N116" s="257"/>
      <c r="O116" s="257"/>
      <c r="P116" s="257"/>
      <c r="Q116" s="257"/>
      <c r="R116" s="257"/>
      <c r="S116" s="257"/>
      <c r="T116" s="257"/>
    </row>
    <row r="117" spans="1:20" s="256" customFormat="1" ht="15" customHeight="1">
      <c r="A117" s="261"/>
      <c r="B117" s="166"/>
      <c r="C117" s="158"/>
      <c r="D117" s="164"/>
      <c r="E117" s="158"/>
      <c r="F117" s="262"/>
      <c r="H117" s="257"/>
      <c r="I117" s="257"/>
      <c r="J117" s="257"/>
      <c r="K117" s="257"/>
      <c r="L117" s="257"/>
      <c r="M117" s="257"/>
      <c r="N117" s="257"/>
      <c r="O117" s="257"/>
      <c r="P117" s="257"/>
      <c r="Q117" s="257"/>
      <c r="R117" s="257"/>
      <c r="S117" s="257"/>
      <c r="T117" s="257"/>
    </row>
    <row r="118" spans="1:20" s="256" customFormat="1" ht="15" customHeight="1">
      <c r="A118" s="261"/>
      <c r="B118" s="166"/>
      <c r="C118" s="158"/>
      <c r="D118" s="164"/>
      <c r="E118" s="158"/>
      <c r="F118" s="262"/>
      <c r="H118" s="257"/>
      <c r="I118" s="257"/>
      <c r="J118" s="257"/>
      <c r="K118" s="257"/>
      <c r="L118" s="257"/>
      <c r="M118" s="257"/>
      <c r="N118" s="257"/>
      <c r="O118" s="257"/>
      <c r="P118" s="257"/>
      <c r="Q118" s="257"/>
      <c r="R118" s="257"/>
      <c r="S118" s="257"/>
      <c r="T118" s="257"/>
    </row>
    <row r="119" spans="1:20" s="256" customFormat="1" ht="15" customHeight="1">
      <c r="A119" s="261"/>
      <c r="B119" s="166"/>
      <c r="C119" s="158"/>
      <c r="D119" s="164"/>
      <c r="E119" s="158"/>
      <c r="F119" s="262"/>
      <c r="H119" s="257"/>
      <c r="I119" s="257"/>
      <c r="J119" s="257"/>
      <c r="K119" s="257"/>
      <c r="L119" s="257"/>
      <c r="M119" s="257"/>
      <c r="N119" s="257"/>
      <c r="O119" s="257"/>
      <c r="P119" s="257"/>
      <c r="Q119" s="257"/>
      <c r="R119" s="257"/>
      <c r="S119" s="257"/>
      <c r="T119" s="257"/>
    </row>
    <row r="120" spans="1:20" s="256" customFormat="1" ht="15" customHeight="1">
      <c r="A120" s="261"/>
      <c r="B120" s="166"/>
      <c r="C120" s="158"/>
      <c r="D120" s="164"/>
      <c r="E120" s="158"/>
      <c r="F120" s="262"/>
      <c r="H120" s="257"/>
      <c r="I120" s="257"/>
      <c r="J120" s="257"/>
      <c r="K120" s="257"/>
      <c r="L120" s="257"/>
      <c r="M120" s="257"/>
      <c r="N120" s="257"/>
      <c r="O120" s="257"/>
      <c r="P120" s="257"/>
      <c r="Q120" s="257"/>
      <c r="R120" s="257"/>
      <c r="S120" s="257"/>
      <c r="T120" s="257"/>
    </row>
    <row r="121" spans="1:20" s="256" customFormat="1" ht="15" customHeight="1">
      <c r="A121" s="261"/>
      <c r="B121" s="166"/>
      <c r="C121" s="158"/>
      <c r="D121" s="164"/>
      <c r="E121" s="158"/>
      <c r="F121" s="262"/>
      <c r="H121" s="257"/>
      <c r="I121" s="257"/>
      <c r="J121" s="257"/>
      <c r="K121" s="257"/>
      <c r="L121" s="257"/>
      <c r="M121" s="257"/>
      <c r="N121" s="257"/>
      <c r="O121" s="257"/>
      <c r="P121" s="257"/>
      <c r="Q121" s="257"/>
      <c r="R121" s="257"/>
      <c r="S121" s="257"/>
      <c r="T121" s="257"/>
    </row>
    <row r="122" spans="1:20" s="256" customFormat="1" ht="15" customHeight="1">
      <c r="A122" s="261"/>
      <c r="B122" s="166"/>
      <c r="C122" s="158"/>
      <c r="D122" s="164"/>
      <c r="E122" s="158"/>
      <c r="F122" s="262"/>
      <c r="H122" s="257"/>
      <c r="I122" s="257"/>
      <c r="J122" s="257"/>
      <c r="K122" s="257"/>
      <c r="L122" s="257"/>
      <c r="M122" s="257"/>
      <c r="N122" s="257"/>
      <c r="O122" s="257"/>
      <c r="P122" s="257"/>
      <c r="Q122" s="257"/>
      <c r="R122" s="257"/>
      <c r="S122" s="257"/>
      <c r="T122" s="257"/>
    </row>
    <row r="123" spans="1:20" s="256" customFormat="1" ht="15" customHeight="1">
      <c r="A123" s="261"/>
      <c r="B123" s="166"/>
      <c r="C123" s="158"/>
      <c r="D123" s="164"/>
      <c r="E123" s="158"/>
      <c r="F123" s="262"/>
      <c r="H123" s="257"/>
      <c r="I123" s="257"/>
      <c r="J123" s="257"/>
      <c r="K123" s="257"/>
      <c r="L123" s="257"/>
      <c r="M123" s="257"/>
      <c r="N123" s="257"/>
      <c r="O123" s="257"/>
      <c r="P123" s="257"/>
      <c r="Q123" s="257"/>
      <c r="R123" s="257"/>
      <c r="S123" s="257"/>
      <c r="T123" s="257"/>
    </row>
    <row r="124" spans="1:20" s="256" customFormat="1" ht="15" customHeight="1">
      <c r="A124" s="261"/>
      <c r="B124" s="166"/>
      <c r="C124" s="158"/>
      <c r="D124" s="164"/>
      <c r="E124" s="158"/>
      <c r="F124" s="262"/>
      <c r="H124" s="257"/>
      <c r="I124" s="257"/>
      <c r="J124" s="257"/>
      <c r="K124" s="257"/>
      <c r="L124" s="257"/>
      <c r="M124" s="257"/>
      <c r="N124" s="257"/>
      <c r="O124" s="257"/>
      <c r="P124" s="257"/>
      <c r="Q124" s="257"/>
      <c r="R124" s="257"/>
      <c r="S124" s="257"/>
      <c r="T124" s="257"/>
    </row>
    <row r="125" spans="1:20" s="256" customFormat="1" ht="15" customHeight="1">
      <c r="A125" s="261"/>
      <c r="B125" s="166"/>
      <c r="C125" s="158"/>
      <c r="D125" s="164"/>
      <c r="E125" s="158"/>
      <c r="F125" s="262"/>
      <c r="H125" s="257"/>
      <c r="I125" s="257"/>
      <c r="J125" s="257"/>
      <c r="K125" s="257"/>
      <c r="L125" s="257"/>
      <c r="M125" s="257"/>
      <c r="N125" s="257"/>
      <c r="O125" s="257"/>
      <c r="P125" s="257"/>
      <c r="Q125" s="257"/>
      <c r="R125" s="257"/>
      <c r="S125" s="257"/>
      <c r="T125" s="257"/>
    </row>
    <row r="126" spans="1:20" s="256" customFormat="1" ht="15" customHeight="1">
      <c r="A126" s="261"/>
      <c r="B126" s="166"/>
      <c r="C126" s="158"/>
      <c r="D126" s="164"/>
      <c r="E126" s="158"/>
      <c r="F126" s="262"/>
      <c r="H126" s="257"/>
      <c r="I126" s="257"/>
      <c r="J126" s="257"/>
      <c r="K126" s="257"/>
      <c r="L126" s="257"/>
      <c r="M126" s="257"/>
      <c r="N126" s="257"/>
      <c r="O126" s="257"/>
      <c r="P126" s="257"/>
      <c r="Q126" s="257"/>
      <c r="R126" s="257"/>
      <c r="S126" s="257"/>
      <c r="T126" s="257"/>
    </row>
    <row r="127" spans="1:20" s="256" customFormat="1" ht="15" customHeight="1">
      <c r="A127" s="261"/>
      <c r="B127" s="166"/>
      <c r="C127" s="158"/>
      <c r="D127" s="164"/>
      <c r="E127" s="158"/>
      <c r="F127" s="262"/>
      <c r="H127" s="257"/>
      <c r="I127" s="257"/>
      <c r="J127" s="257"/>
      <c r="K127" s="257"/>
      <c r="L127" s="257"/>
      <c r="M127" s="257"/>
      <c r="N127" s="257"/>
      <c r="O127" s="257"/>
      <c r="P127" s="257"/>
      <c r="Q127" s="257"/>
      <c r="R127" s="257"/>
      <c r="S127" s="257"/>
      <c r="T127" s="257"/>
    </row>
    <row r="128" spans="1:20" s="256" customFormat="1" ht="15" customHeight="1">
      <c r="A128" s="261"/>
      <c r="B128" s="166"/>
      <c r="C128" s="158"/>
      <c r="D128" s="164"/>
      <c r="E128" s="158"/>
      <c r="F128" s="262"/>
      <c r="H128" s="257"/>
      <c r="I128" s="257"/>
      <c r="J128" s="257"/>
      <c r="K128" s="257"/>
      <c r="L128" s="257"/>
      <c r="M128" s="257"/>
      <c r="N128" s="257"/>
      <c r="O128" s="257"/>
      <c r="P128" s="257"/>
      <c r="Q128" s="257"/>
      <c r="R128" s="257"/>
      <c r="S128" s="257"/>
      <c r="T128" s="257"/>
    </row>
    <row r="129" spans="1:20" s="256" customFormat="1" ht="15" customHeight="1">
      <c r="A129" s="261"/>
      <c r="B129" s="166"/>
      <c r="C129" s="158"/>
      <c r="D129" s="164"/>
      <c r="E129" s="158"/>
      <c r="F129" s="262"/>
      <c r="H129" s="257"/>
      <c r="I129" s="257"/>
      <c r="J129" s="257"/>
      <c r="K129" s="257"/>
      <c r="L129" s="257"/>
      <c r="M129" s="257"/>
      <c r="N129" s="257"/>
      <c r="O129" s="257"/>
      <c r="P129" s="257"/>
      <c r="Q129" s="257"/>
      <c r="R129" s="257"/>
      <c r="S129" s="257"/>
      <c r="T129" s="257"/>
    </row>
    <row r="130" spans="1:20" s="256" customFormat="1" ht="15" customHeight="1">
      <c r="A130" s="261"/>
      <c r="B130" s="166"/>
      <c r="C130" s="158"/>
      <c r="D130" s="164"/>
      <c r="E130" s="158"/>
      <c r="F130" s="262"/>
      <c r="H130" s="257"/>
      <c r="I130" s="257"/>
      <c r="J130" s="257"/>
      <c r="K130" s="257"/>
      <c r="L130" s="257"/>
      <c r="M130" s="257"/>
      <c r="N130" s="257"/>
      <c r="O130" s="257"/>
      <c r="P130" s="257"/>
      <c r="Q130" s="257"/>
      <c r="R130" s="257"/>
      <c r="S130" s="257"/>
      <c r="T130" s="257"/>
    </row>
    <row r="131" spans="1:20" s="256" customFormat="1" ht="15" customHeight="1">
      <c r="A131" s="261"/>
      <c r="B131" s="166"/>
      <c r="C131" s="158"/>
      <c r="D131" s="164"/>
      <c r="E131" s="158"/>
      <c r="F131" s="262"/>
      <c r="H131" s="257"/>
      <c r="I131" s="257"/>
      <c r="J131" s="257"/>
      <c r="K131" s="257"/>
      <c r="L131" s="257"/>
      <c r="M131" s="257"/>
      <c r="N131" s="257"/>
      <c r="O131" s="257"/>
      <c r="P131" s="257"/>
      <c r="Q131" s="257"/>
      <c r="R131" s="257"/>
      <c r="S131" s="257"/>
      <c r="T131" s="257"/>
    </row>
    <row r="132" spans="1:20" s="256" customFormat="1" ht="15" customHeight="1">
      <c r="A132" s="261"/>
      <c r="B132" s="166"/>
      <c r="C132" s="158"/>
      <c r="D132" s="164"/>
      <c r="E132" s="158"/>
      <c r="F132" s="262"/>
      <c r="H132" s="257"/>
      <c r="I132" s="257"/>
      <c r="J132" s="257"/>
      <c r="K132" s="257"/>
      <c r="L132" s="257"/>
      <c r="M132" s="257"/>
      <c r="N132" s="257"/>
      <c r="O132" s="257"/>
      <c r="P132" s="257"/>
      <c r="Q132" s="257"/>
      <c r="R132" s="257"/>
      <c r="S132" s="257"/>
      <c r="T132" s="257"/>
    </row>
    <row r="133" spans="1:20" s="256" customFormat="1" ht="15" customHeight="1">
      <c r="A133" s="261"/>
      <c r="B133" s="166"/>
      <c r="C133" s="158"/>
      <c r="D133" s="164"/>
      <c r="E133" s="158"/>
      <c r="F133" s="262"/>
      <c r="H133" s="257"/>
      <c r="I133" s="257"/>
      <c r="J133" s="257"/>
      <c r="K133" s="257"/>
      <c r="L133" s="257"/>
      <c r="M133" s="257"/>
      <c r="N133" s="257"/>
      <c r="O133" s="257"/>
      <c r="P133" s="257"/>
      <c r="Q133" s="257"/>
      <c r="R133" s="257"/>
      <c r="S133" s="257"/>
      <c r="T133" s="257"/>
    </row>
    <row r="134" spans="1:20" s="256" customFormat="1" ht="15" customHeight="1">
      <c r="A134" s="261"/>
      <c r="B134" s="166"/>
      <c r="C134" s="158"/>
      <c r="D134" s="164"/>
      <c r="E134" s="158"/>
      <c r="F134" s="262"/>
      <c r="H134" s="257"/>
      <c r="I134" s="257"/>
      <c r="J134" s="257"/>
      <c r="K134" s="257"/>
      <c r="L134" s="257"/>
      <c r="M134" s="257"/>
      <c r="N134" s="257"/>
      <c r="O134" s="257"/>
      <c r="P134" s="257"/>
      <c r="Q134" s="257"/>
      <c r="R134" s="257"/>
      <c r="S134" s="257"/>
      <c r="T134" s="257"/>
    </row>
    <row r="135" spans="1:20" s="256" customFormat="1" ht="15" customHeight="1">
      <c r="A135" s="261"/>
      <c r="B135" s="166"/>
      <c r="C135" s="158"/>
      <c r="D135" s="164"/>
      <c r="E135" s="158"/>
      <c r="F135" s="262"/>
      <c r="H135" s="257"/>
      <c r="I135" s="257"/>
      <c r="J135" s="257"/>
      <c r="K135" s="257"/>
      <c r="L135" s="257"/>
      <c r="M135" s="257"/>
      <c r="N135" s="257"/>
      <c r="O135" s="257"/>
      <c r="P135" s="257"/>
      <c r="Q135" s="257"/>
      <c r="R135" s="257"/>
      <c r="S135" s="257"/>
      <c r="T135" s="257"/>
    </row>
    <row r="136" spans="1:20" s="256" customFormat="1" ht="15" customHeight="1">
      <c r="A136" s="261"/>
      <c r="B136" s="166"/>
      <c r="C136" s="158"/>
      <c r="D136" s="164"/>
      <c r="E136" s="158"/>
      <c r="F136" s="262"/>
      <c r="H136" s="257"/>
      <c r="I136" s="257"/>
      <c r="J136" s="257"/>
      <c r="K136" s="257"/>
      <c r="L136" s="257"/>
      <c r="M136" s="257"/>
      <c r="N136" s="257"/>
      <c r="O136" s="257"/>
      <c r="P136" s="257"/>
      <c r="Q136" s="257"/>
      <c r="R136" s="257"/>
      <c r="S136" s="257"/>
      <c r="T136" s="257"/>
    </row>
    <row r="137" spans="1:20" s="256" customFormat="1" ht="15" customHeight="1">
      <c r="A137" s="261"/>
      <c r="B137" s="166"/>
      <c r="C137" s="158"/>
      <c r="D137" s="164"/>
      <c r="E137" s="158"/>
      <c r="F137" s="262"/>
      <c r="H137" s="257"/>
      <c r="I137" s="257"/>
      <c r="J137" s="257"/>
      <c r="K137" s="257"/>
      <c r="L137" s="257"/>
      <c r="M137" s="257"/>
      <c r="N137" s="257"/>
      <c r="O137" s="257"/>
      <c r="P137" s="257"/>
      <c r="Q137" s="257"/>
      <c r="R137" s="257"/>
      <c r="S137" s="257"/>
      <c r="T137" s="257"/>
    </row>
    <row r="138" spans="1:20" s="256" customFormat="1" ht="15" customHeight="1">
      <c r="A138" s="261"/>
      <c r="B138" s="166"/>
      <c r="C138" s="158"/>
      <c r="D138" s="164"/>
      <c r="E138" s="158"/>
      <c r="F138" s="262"/>
      <c r="H138" s="257"/>
      <c r="I138" s="257"/>
      <c r="J138" s="257"/>
      <c r="K138" s="257"/>
      <c r="L138" s="257"/>
      <c r="M138" s="257"/>
      <c r="N138" s="257"/>
      <c r="O138" s="257"/>
      <c r="P138" s="257"/>
      <c r="Q138" s="257"/>
      <c r="R138" s="257"/>
      <c r="S138" s="257"/>
      <c r="T138" s="257"/>
    </row>
    <row r="139" spans="1:20" s="256" customFormat="1" ht="15" customHeight="1">
      <c r="A139" s="261"/>
      <c r="B139" s="166"/>
      <c r="C139" s="158"/>
      <c r="D139" s="164"/>
      <c r="E139" s="158"/>
      <c r="F139" s="262"/>
      <c r="H139" s="257"/>
      <c r="I139" s="257"/>
      <c r="J139" s="257"/>
      <c r="K139" s="257"/>
      <c r="L139" s="257"/>
      <c r="M139" s="257"/>
      <c r="N139" s="257"/>
      <c r="O139" s="257"/>
      <c r="P139" s="257"/>
      <c r="Q139" s="257"/>
      <c r="R139" s="257"/>
      <c r="S139" s="257"/>
      <c r="T139" s="257"/>
    </row>
    <row r="140" spans="1:20" s="256" customFormat="1" ht="15" customHeight="1">
      <c r="A140" s="261"/>
      <c r="B140" s="166"/>
      <c r="C140" s="158"/>
      <c r="D140" s="164"/>
      <c r="E140" s="158"/>
      <c r="F140" s="262"/>
      <c r="H140" s="257"/>
      <c r="I140" s="257"/>
      <c r="J140" s="257"/>
      <c r="K140" s="257"/>
      <c r="L140" s="257"/>
      <c r="M140" s="257"/>
      <c r="N140" s="257"/>
      <c r="O140" s="257"/>
      <c r="P140" s="257"/>
      <c r="Q140" s="257"/>
      <c r="R140" s="257"/>
      <c r="S140" s="257"/>
      <c r="T140" s="257"/>
    </row>
    <row r="141" spans="1:20" s="256" customFormat="1" ht="15" customHeight="1">
      <c r="A141" s="261"/>
      <c r="B141" s="166"/>
      <c r="C141" s="158"/>
      <c r="D141" s="164"/>
      <c r="E141" s="158"/>
      <c r="F141" s="262"/>
      <c r="H141" s="257"/>
      <c r="I141" s="257"/>
      <c r="J141" s="257"/>
      <c r="K141" s="257"/>
      <c r="L141" s="257"/>
      <c r="M141" s="257"/>
      <c r="N141" s="257"/>
      <c r="O141" s="257"/>
      <c r="P141" s="257"/>
      <c r="Q141" s="257"/>
      <c r="R141" s="257"/>
      <c r="S141" s="257"/>
      <c r="T141" s="257"/>
    </row>
    <row r="142" spans="1:20" s="256" customFormat="1" ht="15" customHeight="1">
      <c r="A142" s="261"/>
      <c r="B142" s="166"/>
      <c r="C142" s="158"/>
      <c r="D142" s="164"/>
      <c r="E142" s="158"/>
      <c r="F142" s="262"/>
      <c r="H142" s="257"/>
      <c r="I142" s="257"/>
      <c r="J142" s="257"/>
      <c r="K142" s="257"/>
      <c r="L142" s="257"/>
      <c r="M142" s="257"/>
      <c r="N142" s="257"/>
      <c r="O142" s="257"/>
      <c r="P142" s="257"/>
      <c r="Q142" s="257"/>
      <c r="R142" s="257"/>
      <c r="S142" s="257"/>
      <c r="T142" s="257"/>
    </row>
    <row r="143" spans="1:20" s="256" customFormat="1" ht="15" customHeight="1">
      <c r="A143" s="261"/>
      <c r="B143" s="166"/>
      <c r="C143" s="158"/>
      <c r="D143" s="164"/>
      <c r="E143" s="158"/>
      <c r="F143" s="262"/>
      <c r="H143" s="257"/>
      <c r="I143" s="257"/>
      <c r="J143" s="257"/>
      <c r="K143" s="257"/>
      <c r="L143" s="257"/>
      <c r="M143" s="257"/>
      <c r="N143" s="257"/>
      <c r="O143" s="257"/>
      <c r="P143" s="257"/>
      <c r="Q143" s="257"/>
      <c r="R143" s="257"/>
      <c r="S143" s="257"/>
      <c r="T143" s="257"/>
    </row>
    <row r="144" spans="1:20" s="256" customFormat="1" ht="15" customHeight="1">
      <c r="A144" s="261"/>
      <c r="B144" s="166"/>
      <c r="C144" s="158"/>
      <c r="D144" s="164"/>
      <c r="E144" s="158"/>
      <c r="F144" s="262"/>
      <c r="H144" s="257"/>
      <c r="I144" s="257"/>
      <c r="J144" s="257"/>
      <c r="K144" s="257"/>
      <c r="L144" s="257"/>
      <c r="M144" s="257"/>
      <c r="N144" s="257"/>
      <c r="O144" s="257"/>
      <c r="P144" s="257"/>
      <c r="Q144" s="257"/>
      <c r="R144" s="257"/>
      <c r="S144" s="257"/>
      <c r="T144" s="257"/>
    </row>
    <row r="145" spans="1:20" s="256" customFormat="1" ht="15" customHeight="1">
      <c r="A145" s="261"/>
      <c r="B145" s="166"/>
      <c r="C145" s="158"/>
      <c r="D145" s="164"/>
      <c r="E145" s="158"/>
      <c r="F145" s="262"/>
      <c r="H145" s="257"/>
      <c r="I145" s="257"/>
      <c r="J145" s="257"/>
      <c r="K145" s="257"/>
      <c r="L145" s="257"/>
      <c r="M145" s="257"/>
      <c r="N145" s="257"/>
      <c r="O145" s="257"/>
      <c r="P145" s="257"/>
      <c r="Q145" s="257"/>
      <c r="R145" s="257"/>
      <c r="S145" s="257"/>
      <c r="T145" s="257"/>
    </row>
    <row r="146" spans="1:20" s="256" customFormat="1" ht="15" customHeight="1">
      <c r="A146" s="261"/>
      <c r="B146" s="166"/>
      <c r="C146" s="158"/>
      <c r="D146" s="164"/>
      <c r="E146" s="158"/>
      <c r="F146" s="262"/>
      <c r="H146" s="257"/>
      <c r="I146" s="257"/>
      <c r="J146" s="257"/>
      <c r="K146" s="257"/>
      <c r="L146" s="257"/>
      <c r="M146" s="257"/>
      <c r="N146" s="257"/>
      <c r="O146" s="257"/>
      <c r="P146" s="257"/>
      <c r="Q146" s="257"/>
      <c r="R146" s="257"/>
      <c r="S146" s="257"/>
      <c r="T146" s="257"/>
    </row>
    <row r="147" spans="1:20" s="256" customFormat="1" ht="15" customHeight="1">
      <c r="A147" s="261"/>
      <c r="B147" s="166"/>
      <c r="C147" s="158"/>
      <c r="D147" s="164"/>
      <c r="E147" s="158"/>
      <c r="F147" s="262"/>
      <c r="H147" s="257"/>
      <c r="I147" s="257"/>
      <c r="J147" s="257"/>
      <c r="K147" s="257"/>
      <c r="L147" s="257"/>
      <c r="M147" s="257"/>
      <c r="N147" s="257"/>
      <c r="O147" s="257"/>
      <c r="P147" s="257"/>
      <c r="Q147" s="257"/>
      <c r="R147" s="257"/>
      <c r="S147" s="257"/>
      <c r="T147" s="257"/>
    </row>
    <row r="148" spans="1:20" s="256" customFormat="1" ht="15" customHeight="1">
      <c r="A148" s="261"/>
      <c r="B148" s="166"/>
      <c r="C148" s="158"/>
      <c r="D148" s="164"/>
      <c r="E148" s="158"/>
      <c r="F148" s="262"/>
      <c r="H148" s="257"/>
      <c r="I148" s="257"/>
      <c r="J148" s="257"/>
      <c r="K148" s="257"/>
      <c r="L148" s="257"/>
      <c r="M148" s="257"/>
      <c r="N148" s="257"/>
      <c r="O148" s="257"/>
      <c r="P148" s="257"/>
      <c r="Q148" s="257"/>
      <c r="R148" s="257"/>
      <c r="S148" s="257"/>
      <c r="T148" s="257"/>
    </row>
    <row r="149" spans="1:20" s="256" customFormat="1" ht="15" customHeight="1">
      <c r="A149" s="261"/>
      <c r="B149" s="166"/>
      <c r="C149" s="158"/>
      <c r="D149" s="164"/>
      <c r="E149" s="158"/>
      <c r="F149" s="262"/>
      <c r="H149" s="257"/>
      <c r="I149" s="257"/>
      <c r="J149" s="257"/>
      <c r="K149" s="257"/>
      <c r="L149" s="257"/>
      <c r="M149" s="257"/>
      <c r="N149" s="257"/>
      <c r="O149" s="257"/>
      <c r="P149" s="257"/>
      <c r="Q149" s="257"/>
      <c r="R149" s="257"/>
      <c r="S149" s="257"/>
      <c r="T149" s="257"/>
    </row>
    <row r="150" spans="1:20" s="256" customFormat="1" ht="15" customHeight="1">
      <c r="A150" s="261"/>
      <c r="B150" s="166"/>
      <c r="C150" s="158"/>
      <c r="D150" s="164"/>
      <c r="E150" s="158"/>
      <c r="F150" s="262"/>
      <c r="H150" s="257"/>
      <c r="I150" s="257"/>
      <c r="J150" s="257"/>
      <c r="K150" s="257"/>
      <c r="L150" s="257"/>
      <c r="M150" s="257"/>
      <c r="N150" s="257"/>
      <c r="O150" s="257"/>
      <c r="P150" s="257"/>
      <c r="Q150" s="257"/>
      <c r="R150" s="257"/>
      <c r="S150" s="257"/>
      <c r="T150" s="257"/>
    </row>
    <row r="151" spans="1:20" s="256" customFormat="1" ht="15" customHeight="1">
      <c r="A151" s="261"/>
      <c r="B151" s="166"/>
      <c r="C151" s="158"/>
      <c r="D151" s="164"/>
      <c r="E151" s="158"/>
      <c r="F151" s="262"/>
      <c r="H151" s="257"/>
      <c r="I151" s="257"/>
      <c r="J151" s="257"/>
      <c r="K151" s="257"/>
      <c r="L151" s="257"/>
      <c r="M151" s="257"/>
      <c r="N151" s="257"/>
      <c r="O151" s="257"/>
      <c r="P151" s="257"/>
      <c r="Q151" s="257"/>
      <c r="R151" s="257"/>
      <c r="S151" s="257"/>
      <c r="T151" s="257"/>
    </row>
    <row r="152" spans="1:20" s="256" customFormat="1" ht="15" customHeight="1">
      <c r="A152" s="261"/>
      <c r="B152" s="166"/>
      <c r="C152" s="158"/>
      <c r="D152" s="164"/>
      <c r="E152" s="158"/>
      <c r="F152" s="262"/>
      <c r="H152" s="257"/>
      <c r="I152" s="257"/>
      <c r="J152" s="257"/>
      <c r="K152" s="257"/>
      <c r="L152" s="257"/>
      <c r="M152" s="257"/>
      <c r="N152" s="257"/>
      <c r="O152" s="257"/>
      <c r="P152" s="257"/>
      <c r="Q152" s="257"/>
      <c r="R152" s="257"/>
      <c r="S152" s="257"/>
      <c r="T152" s="257"/>
    </row>
    <row r="153" spans="1:20" s="256" customFormat="1" ht="15" customHeight="1">
      <c r="A153" s="261"/>
      <c r="B153" s="166"/>
      <c r="C153" s="158"/>
      <c r="D153" s="164"/>
      <c r="E153" s="158"/>
      <c r="F153" s="262"/>
      <c r="H153" s="257"/>
      <c r="I153" s="257"/>
      <c r="J153" s="257"/>
      <c r="K153" s="257"/>
      <c r="L153" s="257"/>
      <c r="M153" s="257"/>
      <c r="N153" s="257"/>
      <c r="O153" s="257"/>
      <c r="P153" s="257"/>
      <c r="Q153" s="257"/>
      <c r="R153" s="257"/>
      <c r="S153" s="257"/>
      <c r="T153" s="257"/>
    </row>
    <row r="154" spans="1:20" s="256" customFormat="1" ht="15" customHeight="1">
      <c r="A154" s="261"/>
      <c r="B154" s="166"/>
      <c r="C154" s="158"/>
      <c r="D154" s="164"/>
      <c r="E154" s="158"/>
      <c r="F154" s="262"/>
      <c r="H154" s="257"/>
      <c r="I154" s="257"/>
      <c r="J154" s="257"/>
      <c r="K154" s="257"/>
      <c r="L154" s="257"/>
      <c r="M154" s="257"/>
      <c r="N154" s="257"/>
      <c r="O154" s="257"/>
      <c r="P154" s="257"/>
      <c r="Q154" s="257"/>
      <c r="R154" s="257"/>
      <c r="S154" s="257"/>
      <c r="T154" s="257"/>
    </row>
    <row r="155" spans="1:20" s="256" customFormat="1" ht="15" customHeight="1">
      <c r="A155" s="261"/>
      <c r="B155" s="166"/>
      <c r="C155" s="158"/>
      <c r="D155" s="164"/>
      <c r="E155" s="158"/>
      <c r="F155" s="262"/>
      <c r="H155" s="257"/>
      <c r="I155" s="257"/>
      <c r="J155" s="257"/>
      <c r="K155" s="257"/>
      <c r="L155" s="257"/>
      <c r="M155" s="257"/>
      <c r="N155" s="257"/>
      <c r="O155" s="257"/>
      <c r="P155" s="257"/>
      <c r="Q155" s="257"/>
      <c r="R155" s="257"/>
      <c r="S155" s="257"/>
      <c r="T155" s="257"/>
    </row>
    <row r="156" spans="1:20" s="256" customFormat="1" ht="15" customHeight="1">
      <c r="A156" s="261"/>
      <c r="B156" s="166"/>
      <c r="C156" s="158"/>
      <c r="D156" s="164"/>
      <c r="E156" s="158"/>
      <c r="F156" s="262"/>
      <c r="H156" s="257"/>
      <c r="I156" s="257"/>
      <c r="J156" s="257"/>
      <c r="K156" s="257"/>
      <c r="L156" s="257"/>
      <c r="M156" s="257"/>
      <c r="N156" s="257"/>
      <c r="O156" s="257"/>
      <c r="P156" s="257"/>
      <c r="Q156" s="257"/>
      <c r="R156" s="257"/>
      <c r="S156" s="257"/>
      <c r="T156" s="257"/>
    </row>
    <row r="157" spans="1:20" s="256" customFormat="1" ht="15" customHeight="1">
      <c r="A157" s="261"/>
      <c r="B157" s="166"/>
      <c r="C157" s="158"/>
      <c r="D157" s="164"/>
      <c r="E157" s="158"/>
      <c r="F157" s="262"/>
      <c r="H157" s="257"/>
      <c r="I157" s="257"/>
      <c r="J157" s="257"/>
      <c r="K157" s="257"/>
      <c r="L157" s="257"/>
      <c r="M157" s="257"/>
      <c r="N157" s="257"/>
      <c r="O157" s="257"/>
      <c r="P157" s="257"/>
      <c r="Q157" s="257"/>
      <c r="R157" s="257"/>
      <c r="S157" s="257"/>
      <c r="T157" s="257"/>
    </row>
    <row r="158" spans="1:20" s="256" customFormat="1" ht="15" customHeight="1">
      <c r="A158" s="261"/>
      <c r="B158" s="166"/>
      <c r="C158" s="158"/>
      <c r="D158" s="164"/>
      <c r="E158" s="158"/>
      <c r="F158" s="262"/>
      <c r="H158" s="257"/>
      <c r="I158" s="257"/>
      <c r="J158" s="257"/>
      <c r="K158" s="257"/>
      <c r="L158" s="257"/>
      <c r="M158" s="257"/>
      <c r="N158" s="257"/>
      <c r="O158" s="257"/>
      <c r="P158" s="257"/>
      <c r="Q158" s="257"/>
      <c r="R158" s="257"/>
      <c r="S158" s="257"/>
      <c r="T158" s="257"/>
    </row>
    <row r="159" spans="1:20" s="256" customFormat="1" ht="15" customHeight="1">
      <c r="A159" s="261"/>
      <c r="B159" s="166"/>
      <c r="C159" s="158"/>
      <c r="D159" s="164"/>
      <c r="E159" s="158"/>
      <c r="F159" s="262"/>
      <c r="H159" s="257"/>
      <c r="I159" s="257"/>
      <c r="J159" s="257"/>
      <c r="K159" s="257"/>
      <c r="L159" s="257"/>
      <c r="M159" s="257"/>
      <c r="N159" s="257"/>
      <c r="O159" s="257"/>
      <c r="P159" s="257"/>
      <c r="Q159" s="257"/>
      <c r="R159" s="257"/>
      <c r="S159" s="257"/>
      <c r="T159" s="257"/>
    </row>
    <row r="160" spans="1:20" s="256" customFormat="1" ht="15" customHeight="1">
      <c r="A160" s="261"/>
      <c r="B160" s="166"/>
      <c r="C160" s="158"/>
      <c r="D160" s="164"/>
      <c r="E160" s="158"/>
      <c r="F160" s="262"/>
      <c r="H160" s="257"/>
      <c r="I160" s="257"/>
      <c r="J160" s="257"/>
      <c r="K160" s="257"/>
      <c r="L160" s="257"/>
      <c r="M160" s="257"/>
      <c r="N160" s="257"/>
      <c r="O160" s="257"/>
      <c r="P160" s="257"/>
      <c r="Q160" s="257"/>
      <c r="R160" s="257"/>
      <c r="S160" s="257"/>
      <c r="T160" s="257"/>
    </row>
    <row r="161" spans="1:20" s="256" customFormat="1" ht="15" customHeight="1">
      <c r="A161" s="261"/>
      <c r="B161" s="166"/>
      <c r="C161" s="158"/>
      <c r="D161" s="164"/>
      <c r="E161" s="158"/>
      <c r="F161" s="262"/>
      <c r="H161" s="257"/>
      <c r="I161" s="257"/>
      <c r="J161" s="257"/>
      <c r="K161" s="257"/>
      <c r="L161" s="257"/>
      <c r="M161" s="257"/>
      <c r="N161" s="257"/>
      <c r="O161" s="257"/>
      <c r="P161" s="257"/>
      <c r="Q161" s="257"/>
      <c r="R161" s="257"/>
      <c r="S161" s="257"/>
      <c r="T161" s="257"/>
    </row>
    <row r="162" spans="1:20" s="256" customFormat="1" ht="15" customHeight="1">
      <c r="A162" s="261"/>
      <c r="B162" s="166"/>
      <c r="C162" s="158"/>
      <c r="D162" s="164"/>
      <c r="E162" s="158"/>
      <c r="F162" s="262"/>
      <c r="H162" s="257"/>
      <c r="I162" s="257"/>
      <c r="J162" s="257"/>
      <c r="K162" s="257"/>
      <c r="L162" s="257"/>
      <c r="M162" s="257"/>
      <c r="N162" s="257"/>
      <c r="O162" s="257"/>
      <c r="P162" s="257"/>
      <c r="Q162" s="257"/>
      <c r="R162" s="257"/>
      <c r="S162" s="257"/>
      <c r="T162" s="257"/>
    </row>
    <row r="163" spans="1:20" s="256" customFormat="1" ht="15" customHeight="1">
      <c r="A163" s="261"/>
      <c r="B163" s="166"/>
      <c r="C163" s="158"/>
      <c r="D163" s="164"/>
      <c r="E163" s="158"/>
      <c r="F163" s="262"/>
      <c r="H163" s="257"/>
      <c r="I163" s="257"/>
      <c r="J163" s="257"/>
      <c r="K163" s="257"/>
      <c r="L163" s="257"/>
      <c r="M163" s="257"/>
      <c r="N163" s="257"/>
      <c r="O163" s="257"/>
      <c r="P163" s="257"/>
      <c r="Q163" s="257"/>
      <c r="R163" s="257"/>
      <c r="S163" s="257"/>
      <c r="T163" s="257"/>
    </row>
    <row r="164" spans="1:20" s="256" customFormat="1" ht="15" customHeight="1">
      <c r="A164" s="261"/>
      <c r="B164" s="166"/>
      <c r="C164" s="158"/>
      <c r="D164" s="164"/>
      <c r="E164" s="158"/>
      <c r="F164" s="262"/>
      <c r="H164" s="257"/>
      <c r="I164" s="257"/>
      <c r="J164" s="257"/>
      <c r="K164" s="257"/>
      <c r="L164" s="257"/>
      <c r="M164" s="257"/>
      <c r="N164" s="257"/>
      <c r="O164" s="257"/>
      <c r="P164" s="257"/>
      <c r="Q164" s="257"/>
      <c r="R164" s="257"/>
      <c r="S164" s="257"/>
      <c r="T164" s="257"/>
    </row>
    <row r="165" spans="1:20" s="256" customFormat="1" ht="15" customHeight="1">
      <c r="A165" s="261"/>
      <c r="B165" s="166"/>
      <c r="C165" s="158"/>
      <c r="D165" s="164"/>
      <c r="E165" s="158"/>
      <c r="F165" s="262"/>
      <c r="H165" s="257"/>
      <c r="I165" s="257"/>
      <c r="J165" s="257"/>
      <c r="K165" s="257"/>
      <c r="L165" s="257"/>
      <c r="M165" s="257"/>
      <c r="N165" s="257"/>
      <c r="O165" s="257"/>
      <c r="P165" s="257"/>
      <c r="Q165" s="257"/>
      <c r="R165" s="257"/>
      <c r="S165" s="257"/>
      <c r="T165" s="257"/>
    </row>
    <row r="166" spans="1:20" s="256" customFormat="1" ht="15" customHeight="1">
      <c r="A166" s="261"/>
      <c r="B166" s="166"/>
      <c r="C166" s="158"/>
      <c r="D166" s="164"/>
      <c r="E166" s="158"/>
      <c r="F166" s="262"/>
      <c r="H166" s="257"/>
      <c r="I166" s="257"/>
      <c r="J166" s="257"/>
      <c r="K166" s="257"/>
      <c r="L166" s="257"/>
      <c r="M166" s="257"/>
      <c r="N166" s="257"/>
      <c r="O166" s="257"/>
      <c r="P166" s="257"/>
      <c r="Q166" s="257"/>
      <c r="R166" s="257"/>
      <c r="S166" s="257"/>
      <c r="T166" s="257"/>
    </row>
    <row r="167" spans="1:20" s="256" customFormat="1" ht="15" customHeight="1">
      <c r="A167" s="261"/>
      <c r="B167" s="166"/>
      <c r="C167" s="158"/>
      <c r="D167" s="164"/>
      <c r="E167" s="158"/>
      <c r="F167" s="262"/>
      <c r="H167" s="257"/>
      <c r="I167" s="257"/>
      <c r="J167" s="257"/>
      <c r="K167" s="257"/>
      <c r="L167" s="257"/>
      <c r="M167" s="257"/>
      <c r="N167" s="257"/>
      <c r="O167" s="257"/>
      <c r="P167" s="257"/>
      <c r="Q167" s="257"/>
      <c r="R167" s="257"/>
      <c r="S167" s="257"/>
      <c r="T167" s="257"/>
    </row>
    <row r="168" spans="1:20" s="256" customFormat="1" ht="15" customHeight="1">
      <c r="A168" s="261"/>
      <c r="B168" s="166"/>
      <c r="C168" s="158"/>
      <c r="D168" s="164"/>
      <c r="E168" s="158"/>
      <c r="F168" s="262"/>
      <c r="H168" s="257"/>
      <c r="I168" s="257"/>
      <c r="J168" s="257"/>
      <c r="K168" s="257"/>
      <c r="L168" s="257"/>
      <c r="M168" s="257"/>
      <c r="N168" s="257"/>
      <c r="O168" s="257"/>
      <c r="P168" s="257"/>
      <c r="Q168" s="257"/>
      <c r="R168" s="257"/>
      <c r="S168" s="257"/>
      <c r="T168" s="257"/>
    </row>
    <row r="169" spans="1:20" s="256" customFormat="1" ht="15" customHeight="1">
      <c r="A169" s="261"/>
      <c r="B169" s="166"/>
      <c r="C169" s="158"/>
      <c r="D169" s="164"/>
      <c r="E169" s="158"/>
      <c r="F169" s="262"/>
      <c r="H169" s="257"/>
      <c r="I169" s="257"/>
      <c r="J169" s="257"/>
      <c r="K169" s="257"/>
      <c r="L169" s="257"/>
      <c r="M169" s="257"/>
      <c r="N169" s="257"/>
      <c r="O169" s="257"/>
      <c r="P169" s="257"/>
      <c r="Q169" s="257"/>
      <c r="R169" s="257"/>
      <c r="S169" s="257"/>
      <c r="T169" s="257"/>
    </row>
    <row r="170" spans="1:20" s="256" customFormat="1" ht="15" customHeight="1">
      <c r="A170" s="261"/>
      <c r="B170" s="166"/>
      <c r="C170" s="158"/>
      <c r="D170" s="164"/>
      <c r="E170" s="158"/>
      <c r="F170" s="262"/>
      <c r="H170" s="257"/>
      <c r="I170" s="257"/>
      <c r="J170" s="257"/>
      <c r="K170" s="257"/>
      <c r="L170" s="257"/>
      <c r="M170" s="257"/>
      <c r="N170" s="257"/>
      <c r="O170" s="257"/>
      <c r="P170" s="257"/>
      <c r="Q170" s="257"/>
      <c r="R170" s="257"/>
      <c r="S170" s="257"/>
      <c r="T170" s="257"/>
    </row>
    <row r="171" spans="1:20" s="256" customFormat="1" ht="15" customHeight="1">
      <c r="A171" s="261"/>
      <c r="B171" s="166"/>
      <c r="C171" s="158"/>
      <c r="D171" s="164"/>
      <c r="E171" s="158"/>
      <c r="F171" s="262"/>
      <c r="H171" s="257"/>
      <c r="I171" s="257"/>
      <c r="J171" s="257"/>
      <c r="K171" s="257"/>
      <c r="L171" s="257"/>
      <c r="M171" s="257"/>
      <c r="N171" s="257"/>
      <c r="O171" s="257"/>
      <c r="P171" s="257"/>
      <c r="Q171" s="257"/>
      <c r="R171" s="257"/>
      <c r="S171" s="257"/>
      <c r="T171" s="257"/>
    </row>
    <row r="172" spans="1:20" s="256" customFormat="1" ht="15" customHeight="1">
      <c r="A172" s="261"/>
      <c r="B172" s="166"/>
      <c r="C172" s="158"/>
      <c r="D172" s="164"/>
      <c r="E172" s="158"/>
      <c r="F172" s="262"/>
      <c r="H172" s="257"/>
      <c r="I172" s="257"/>
      <c r="J172" s="257"/>
      <c r="K172" s="257"/>
      <c r="L172" s="257"/>
      <c r="M172" s="257"/>
      <c r="N172" s="257"/>
      <c r="O172" s="257"/>
      <c r="P172" s="257"/>
      <c r="Q172" s="257"/>
      <c r="R172" s="257"/>
      <c r="S172" s="257"/>
      <c r="T172" s="257"/>
    </row>
    <row r="173" spans="1:20" s="256" customFormat="1" ht="15" customHeight="1">
      <c r="A173" s="261"/>
      <c r="B173" s="166"/>
      <c r="C173" s="158"/>
      <c r="D173" s="164"/>
      <c r="E173" s="158"/>
      <c r="F173" s="262"/>
      <c r="H173" s="257"/>
      <c r="I173" s="257"/>
      <c r="J173" s="257"/>
      <c r="K173" s="257"/>
      <c r="L173" s="257"/>
      <c r="M173" s="257"/>
      <c r="N173" s="257"/>
      <c r="O173" s="257"/>
      <c r="P173" s="257"/>
      <c r="Q173" s="257"/>
      <c r="R173" s="257"/>
      <c r="S173" s="257"/>
      <c r="T173" s="257"/>
    </row>
    <row r="174" spans="1:20" s="256" customFormat="1" ht="15" customHeight="1">
      <c r="A174" s="261"/>
      <c r="B174" s="166"/>
      <c r="C174" s="158"/>
      <c r="D174" s="164"/>
      <c r="E174" s="158"/>
      <c r="F174" s="262"/>
      <c r="H174" s="257"/>
      <c r="I174" s="257"/>
      <c r="J174" s="257"/>
      <c r="K174" s="257"/>
      <c r="L174" s="257"/>
      <c r="M174" s="257"/>
      <c r="N174" s="257"/>
      <c r="O174" s="257"/>
      <c r="P174" s="257"/>
      <c r="Q174" s="257"/>
      <c r="R174" s="257"/>
      <c r="S174" s="257"/>
      <c r="T174" s="257"/>
    </row>
    <row r="175" spans="1:20" s="256" customFormat="1" ht="15" customHeight="1">
      <c r="A175" s="261"/>
      <c r="B175" s="166"/>
      <c r="C175" s="158"/>
      <c r="D175" s="164"/>
      <c r="E175" s="158"/>
      <c r="F175" s="262"/>
      <c r="H175" s="257"/>
      <c r="I175" s="257"/>
      <c r="J175" s="257"/>
      <c r="K175" s="257"/>
      <c r="L175" s="257"/>
      <c r="M175" s="257"/>
      <c r="N175" s="257"/>
      <c r="O175" s="257"/>
      <c r="P175" s="257"/>
      <c r="Q175" s="257"/>
      <c r="R175" s="257"/>
      <c r="S175" s="257"/>
      <c r="T175" s="257"/>
    </row>
    <row r="176" spans="1:20" s="256" customFormat="1" ht="15" customHeight="1">
      <c r="A176" s="261"/>
      <c r="B176" s="166"/>
      <c r="C176" s="158"/>
      <c r="D176" s="164"/>
      <c r="E176" s="158"/>
      <c r="F176" s="262"/>
      <c r="H176" s="257"/>
      <c r="I176" s="257"/>
      <c r="J176" s="257"/>
      <c r="K176" s="257"/>
      <c r="L176" s="257"/>
      <c r="M176" s="257"/>
      <c r="N176" s="257"/>
      <c r="O176" s="257"/>
      <c r="P176" s="257"/>
      <c r="Q176" s="257"/>
      <c r="R176" s="257"/>
      <c r="S176" s="257"/>
      <c r="T176" s="257"/>
    </row>
    <row r="177" spans="1:20" s="256" customFormat="1" ht="15" customHeight="1">
      <c r="A177" s="261"/>
      <c r="B177" s="166"/>
      <c r="C177" s="158"/>
      <c r="D177" s="164"/>
      <c r="E177" s="158"/>
      <c r="F177" s="262"/>
      <c r="H177" s="257"/>
      <c r="I177" s="257"/>
      <c r="J177" s="257"/>
      <c r="K177" s="257"/>
      <c r="L177" s="257"/>
      <c r="M177" s="257"/>
      <c r="N177" s="257"/>
      <c r="O177" s="257"/>
      <c r="P177" s="257"/>
      <c r="Q177" s="257"/>
      <c r="R177" s="257"/>
      <c r="S177" s="257"/>
      <c r="T177" s="257"/>
    </row>
    <row r="178" spans="1:20" s="256" customFormat="1" ht="15" customHeight="1">
      <c r="A178" s="261"/>
      <c r="B178" s="166"/>
      <c r="C178" s="158"/>
      <c r="D178" s="164"/>
      <c r="E178" s="158"/>
      <c r="F178" s="262"/>
      <c r="H178" s="257"/>
      <c r="I178" s="257"/>
      <c r="J178" s="257"/>
      <c r="K178" s="257"/>
      <c r="L178" s="257"/>
      <c r="M178" s="257"/>
      <c r="N178" s="257"/>
      <c r="O178" s="257"/>
      <c r="P178" s="257"/>
      <c r="Q178" s="257"/>
      <c r="R178" s="257"/>
      <c r="S178" s="257"/>
      <c r="T178" s="257"/>
    </row>
    <row r="179" spans="1:20" s="256" customFormat="1" ht="15" customHeight="1">
      <c r="A179" s="261"/>
      <c r="B179" s="166"/>
      <c r="C179" s="158"/>
      <c r="D179" s="164"/>
      <c r="E179" s="158"/>
      <c r="F179" s="262"/>
      <c r="H179" s="257"/>
      <c r="I179" s="257"/>
      <c r="J179" s="257"/>
      <c r="K179" s="257"/>
      <c r="L179" s="257"/>
      <c r="M179" s="257"/>
      <c r="N179" s="257"/>
      <c r="O179" s="257"/>
      <c r="P179" s="257"/>
      <c r="Q179" s="257"/>
      <c r="R179" s="257"/>
      <c r="S179" s="257"/>
      <c r="T179" s="257"/>
    </row>
    <row r="180" spans="1:20" s="256" customFormat="1" ht="15" customHeight="1">
      <c r="A180" s="261"/>
      <c r="B180" s="166"/>
      <c r="C180" s="158"/>
      <c r="D180" s="164"/>
      <c r="E180" s="158"/>
      <c r="F180" s="262"/>
      <c r="H180" s="257"/>
      <c r="I180" s="257"/>
      <c r="J180" s="257"/>
      <c r="K180" s="257"/>
      <c r="L180" s="257"/>
      <c r="M180" s="257"/>
      <c r="N180" s="257"/>
      <c r="O180" s="257"/>
      <c r="P180" s="257"/>
      <c r="Q180" s="257"/>
      <c r="R180" s="257"/>
      <c r="S180" s="257"/>
      <c r="T180" s="257"/>
    </row>
    <row r="181" spans="1:20" s="256" customFormat="1" ht="15" customHeight="1">
      <c r="A181" s="261"/>
      <c r="B181" s="166"/>
      <c r="C181" s="158"/>
      <c r="D181" s="164"/>
      <c r="E181" s="158"/>
      <c r="F181" s="262"/>
      <c r="H181" s="257"/>
      <c r="I181" s="257"/>
      <c r="J181" s="257"/>
      <c r="K181" s="257"/>
      <c r="L181" s="257"/>
      <c r="M181" s="257"/>
      <c r="N181" s="257"/>
      <c r="O181" s="257"/>
      <c r="P181" s="257"/>
      <c r="Q181" s="257"/>
      <c r="R181" s="257"/>
      <c r="S181" s="257"/>
      <c r="T181" s="257"/>
    </row>
    <row r="182" spans="1:20" s="256" customFormat="1" ht="15" customHeight="1">
      <c r="A182" s="261"/>
      <c r="B182" s="166"/>
      <c r="C182" s="158"/>
      <c r="D182" s="164"/>
      <c r="E182" s="158"/>
      <c r="F182" s="262"/>
      <c r="H182" s="257"/>
      <c r="I182" s="257"/>
      <c r="J182" s="257"/>
      <c r="K182" s="257"/>
      <c r="L182" s="257"/>
      <c r="M182" s="257"/>
      <c r="N182" s="257"/>
      <c r="O182" s="257"/>
      <c r="P182" s="257"/>
      <c r="Q182" s="257"/>
      <c r="R182" s="257"/>
      <c r="S182" s="257"/>
      <c r="T182" s="257"/>
    </row>
    <row r="183" spans="1:20" s="256" customFormat="1" ht="15" customHeight="1">
      <c r="A183" s="261"/>
      <c r="B183" s="166"/>
      <c r="C183" s="158"/>
      <c r="D183" s="164"/>
      <c r="E183" s="158"/>
      <c r="F183" s="262"/>
      <c r="H183" s="257"/>
      <c r="I183" s="257"/>
      <c r="J183" s="257"/>
      <c r="K183" s="257"/>
      <c r="L183" s="257"/>
      <c r="M183" s="257"/>
      <c r="N183" s="257"/>
      <c r="O183" s="257"/>
      <c r="P183" s="257"/>
      <c r="Q183" s="257"/>
      <c r="R183" s="257"/>
      <c r="S183" s="257"/>
      <c r="T183" s="257"/>
    </row>
    <row r="184" spans="1:20" s="256" customFormat="1" ht="15" customHeight="1">
      <c r="A184" s="261"/>
      <c r="B184" s="166"/>
      <c r="C184" s="158"/>
      <c r="D184" s="164"/>
      <c r="E184" s="158"/>
      <c r="F184" s="262"/>
      <c r="H184" s="257"/>
      <c r="I184" s="257"/>
      <c r="J184" s="257"/>
      <c r="K184" s="257"/>
      <c r="L184" s="257"/>
      <c r="M184" s="257"/>
      <c r="N184" s="257"/>
      <c r="O184" s="257"/>
      <c r="P184" s="257"/>
      <c r="Q184" s="257"/>
      <c r="R184" s="257"/>
      <c r="S184" s="257"/>
      <c r="T184" s="257"/>
    </row>
    <row r="185" spans="1:20" s="256" customFormat="1" ht="15" customHeight="1">
      <c r="A185" s="261"/>
      <c r="B185" s="166"/>
      <c r="C185" s="158"/>
      <c r="D185" s="164"/>
      <c r="E185" s="158"/>
      <c r="F185" s="262"/>
      <c r="H185" s="257"/>
      <c r="I185" s="257"/>
      <c r="J185" s="257"/>
      <c r="K185" s="257"/>
      <c r="L185" s="257"/>
      <c r="M185" s="257"/>
      <c r="N185" s="257"/>
      <c r="O185" s="257"/>
      <c r="P185" s="257"/>
      <c r="Q185" s="257"/>
      <c r="R185" s="257"/>
      <c r="S185" s="257"/>
      <c r="T185" s="257"/>
    </row>
    <row r="186" spans="1:20" s="256" customFormat="1" ht="15" customHeight="1">
      <c r="A186" s="261"/>
      <c r="B186" s="166"/>
      <c r="C186" s="158"/>
      <c r="D186" s="164"/>
      <c r="E186" s="158"/>
      <c r="F186" s="262"/>
      <c r="H186" s="257"/>
      <c r="I186" s="257"/>
      <c r="J186" s="257"/>
      <c r="K186" s="257"/>
      <c r="L186" s="257"/>
      <c r="M186" s="257"/>
      <c r="N186" s="257"/>
      <c r="O186" s="257"/>
      <c r="P186" s="257"/>
      <c r="Q186" s="257"/>
      <c r="R186" s="257"/>
      <c r="S186" s="257"/>
      <c r="T186" s="257"/>
    </row>
    <row r="187" spans="1:20" s="256" customFormat="1" ht="15" customHeight="1">
      <c r="A187" s="261"/>
      <c r="B187" s="166"/>
      <c r="C187" s="158"/>
      <c r="D187" s="164"/>
      <c r="E187" s="158"/>
      <c r="F187" s="262"/>
      <c r="H187" s="257"/>
      <c r="I187" s="257"/>
      <c r="J187" s="257"/>
      <c r="K187" s="257"/>
      <c r="L187" s="257"/>
      <c r="M187" s="257"/>
      <c r="N187" s="257"/>
      <c r="O187" s="257"/>
      <c r="P187" s="257"/>
      <c r="Q187" s="257"/>
      <c r="R187" s="257"/>
      <c r="S187" s="257"/>
      <c r="T187" s="257"/>
    </row>
    <row r="188" spans="1:20" s="256" customFormat="1" ht="15" customHeight="1">
      <c r="A188" s="261"/>
      <c r="B188" s="166"/>
      <c r="C188" s="158"/>
      <c r="D188" s="164"/>
      <c r="E188" s="158"/>
      <c r="F188" s="262"/>
      <c r="H188" s="257"/>
      <c r="I188" s="257"/>
      <c r="J188" s="257"/>
      <c r="K188" s="257"/>
      <c r="L188" s="257"/>
      <c r="M188" s="257"/>
      <c r="N188" s="257"/>
      <c r="O188" s="257"/>
      <c r="P188" s="257"/>
      <c r="Q188" s="257"/>
      <c r="R188" s="257"/>
      <c r="S188" s="257"/>
      <c r="T188" s="257"/>
    </row>
    <row r="189" spans="1:20" s="256" customFormat="1" ht="15" customHeight="1">
      <c r="A189" s="261"/>
      <c r="B189" s="166"/>
      <c r="C189" s="158"/>
      <c r="D189" s="164"/>
      <c r="E189" s="158"/>
      <c r="F189" s="262"/>
      <c r="H189" s="257"/>
      <c r="I189" s="257"/>
      <c r="J189" s="257"/>
      <c r="K189" s="257"/>
      <c r="L189" s="257"/>
      <c r="M189" s="257"/>
      <c r="N189" s="257"/>
      <c r="O189" s="257"/>
      <c r="P189" s="257"/>
      <c r="Q189" s="257"/>
      <c r="R189" s="257"/>
      <c r="S189" s="257"/>
      <c r="T189" s="257"/>
    </row>
    <row r="190" spans="1:20" s="256" customFormat="1" ht="15" customHeight="1">
      <c r="A190" s="261"/>
      <c r="B190" s="166"/>
      <c r="C190" s="158"/>
      <c r="D190" s="164"/>
      <c r="E190" s="158"/>
      <c r="F190" s="262"/>
      <c r="H190" s="257"/>
      <c r="I190" s="257"/>
      <c r="J190" s="257"/>
      <c r="K190" s="257"/>
      <c r="L190" s="257"/>
      <c r="M190" s="257"/>
      <c r="N190" s="257"/>
      <c r="O190" s="257"/>
      <c r="P190" s="257"/>
      <c r="Q190" s="257"/>
      <c r="R190" s="257"/>
      <c r="S190" s="257"/>
      <c r="T190" s="257"/>
    </row>
    <row r="191" spans="1:20" s="256" customFormat="1" ht="15" customHeight="1">
      <c r="A191" s="261"/>
      <c r="B191" s="166"/>
      <c r="C191" s="158"/>
      <c r="D191" s="164"/>
      <c r="E191" s="158"/>
      <c r="F191" s="262"/>
      <c r="H191" s="257"/>
      <c r="I191" s="257"/>
      <c r="J191" s="257"/>
      <c r="K191" s="257"/>
      <c r="L191" s="257"/>
      <c r="M191" s="257"/>
      <c r="N191" s="257"/>
      <c r="O191" s="257"/>
      <c r="P191" s="257"/>
      <c r="Q191" s="257"/>
      <c r="R191" s="257"/>
      <c r="S191" s="257"/>
      <c r="T191" s="257"/>
    </row>
    <row r="192" spans="1:20" s="256" customFormat="1" ht="15" customHeight="1">
      <c r="A192" s="261"/>
      <c r="B192" s="166"/>
      <c r="C192" s="158"/>
      <c r="D192" s="164"/>
      <c r="E192" s="158"/>
      <c r="F192" s="262"/>
      <c r="H192" s="257"/>
      <c r="I192" s="257"/>
      <c r="J192" s="257"/>
      <c r="K192" s="257"/>
      <c r="L192" s="257"/>
      <c r="M192" s="257"/>
      <c r="N192" s="257"/>
      <c r="O192" s="257"/>
      <c r="P192" s="257"/>
      <c r="Q192" s="257"/>
      <c r="R192" s="257"/>
      <c r="S192" s="257"/>
      <c r="T192" s="257"/>
    </row>
    <row r="193" spans="1:20" s="256" customFormat="1" ht="15" customHeight="1">
      <c r="A193" s="261"/>
      <c r="B193" s="166"/>
      <c r="C193" s="158"/>
      <c r="D193" s="164"/>
      <c r="E193" s="158"/>
      <c r="F193" s="262"/>
      <c r="H193" s="257"/>
      <c r="I193" s="257"/>
      <c r="J193" s="257"/>
      <c r="K193" s="257"/>
      <c r="L193" s="257"/>
      <c r="M193" s="257"/>
      <c r="N193" s="257"/>
      <c r="O193" s="257"/>
      <c r="P193" s="257"/>
      <c r="Q193" s="257"/>
      <c r="R193" s="257"/>
      <c r="S193" s="257"/>
      <c r="T193" s="257"/>
    </row>
    <row r="194" spans="1:20" s="256" customFormat="1" ht="15" customHeight="1">
      <c r="A194" s="261"/>
      <c r="B194" s="166"/>
      <c r="C194" s="158"/>
      <c r="D194" s="164"/>
      <c r="E194" s="158"/>
      <c r="F194" s="262"/>
      <c r="H194" s="257"/>
      <c r="I194" s="257"/>
      <c r="J194" s="257"/>
      <c r="K194" s="257"/>
      <c r="L194" s="257"/>
      <c r="M194" s="257"/>
      <c r="N194" s="257"/>
      <c r="O194" s="257"/>
      <c r="P194" s="257"/>
      <c r="Q194" s="257"/>
      <c r="R194" s="257"/>
      <c r="S194" s="257"/>
      <c r="T194" s="257"/>
    </row>
    <row r="195" spans="1:20" s="256" customFormat="1" ht="15" customHeight="1">
      <c r="A195" s="261"/>
      <c r="B195" s="166"/>
      <c r="C195" s="158"/>
      <c r="D195" s="164"/>
      <c r="E195" s="158"/>
      <c r="F195" s="262"/>
      <c r="H195" s="257"/>
      <c r="I195" s="257"/>
      <c r="J195" s="257"/>
      <c r="K195" s="257"/>
      <c r="L195" s="257"/>
      <c r="M195" s="257"/>
      <c r="N195" s="257"/>
      <c r="O195" s="257"/>
      <c r="P195" s="257"/>
      <c r="Q195" s="257"/>
      <c r="R195" s="257"/>
      <c r="S195" s="257"/>
      <c r="T195" s="257"/>
    </row>
    <row r="196" spans="1:20" s="256" customFormat="1" ht="15" customHeight="1">
      <c r="A196" s="261"/>
      <c r="B196" s="166"/>
      <c r="C196" s="158"/>
      <c r="D196" s="164"/>
      <c r="E196" s="158"/>
      <c r="F196" s="262"/>
      <c r="H196" s="257"/>
      <c r="I196" s="257"/>
      <c r="J196" s="257"/>
      <c r="K196" s="257"/>
      <c r="L196" s="257"/>
      <c r="M196" s="257"/>
      <c r="N196" s="257"/>
      <c r="O196" s="257"/>
      <c r="P196" s="257"/>
      <c r="Q196" s="257"/>
      <c r="R196" s="257"/>
      <c r="S196" s="257"/>
      <c r="T196" s="257"/>
    </row>
    <row r="197" spans="1:20" s="256" customFormat="1" ht="15" customHeight="1">
      <c r="A197" s="261"/>
      <c r="B197" s="166"/>
      <c r="C197" s="158"/>
      <c r="D197" s="164"/>
      <c r="E197" s="158"/>
      <c r="F197" s="262"/>
      <c r="H197" s="257"/>
      <c r="I197" s="257"/>
      <c r="J197" s="257"/>
      <c r="K197" s="257"/>
      <c r="L197" s="257"/>
      <c r="M197" s="257"/>
      <c r="N197" s="257"/>
      <c r="O197" s="257"/>
      <c r="P197" s="257"/>
      <c r="Q197" s="257"/>
      <c r="R197" s="257"/>
      <c r="S197" s="257"/>
      <c r="T197" s="257"/>
    </row>
    <row r="198" spans="1:20" s="256" customFormat="1" ht="15" customHeight="1">
      <c r="A198" s="261"/>
      <c r="B198" s="166"/>
      <c r="C198" s="158"/>
      <c r="D198" s="164"/>
      <c r="E198" s="158"/>
      <c r="F198" s="262"/>
      <c r="H198" s="257"/>
      <c r="I198" s="257"/>
      <c r="J198" s="257"/>
      <c r="K198" s="257"/>
      <c r="L198" s="257"/>
      <c r="M198" s="257"/>
      <c r="N198" s="257"/>
      <c r="O198" s="257"/>
      <c r="P198" s="257"/>
      <c r="Q198" s="257"/>
      <c r="R198" s="257"/>
      <c r="S198" s="257"/>
      <c r="T198" s="257"/>
    </row>
    <row r="199" spans="1:20" s="256" customFormat="1" ht="15" customHeight="1">
      <c r="A199" s="261"/>
      <c r="B199" s="166"/>
      <c r="C199" s="158"/>
      <c r="D199" s="164"/>
      <c r="E199" s="158"/>
      <c r="F199" s="262"/>
      <c r="H199" s="257"/>
      <c r="I199" s="257"/>
      <c r="J199" s="257"/>
      <c r="K199" s="257"/>
      <c r="L199" s="257"/>
      <c r="M199" s="257"/>
      <c r="N199" s="257"/>
      <c r="O199" s="257"/>
      <c r="P199" s="257"/>
      <c r="Q199" s="257"/>
      <c r="R199" s="257"/>
      <c r="S199" s="257"/>
      <c r="T199" s="257"/>
    </row>
    <row r="200" spans="1:20" s="256" customFormat="1" ht="15" customHeight="1">
      <c r="A200" s="261"/>
      <c r="B200" s="166"/>
      <c r="C200" s="158"/>
      <c r="D200" s="164"/>
      <c r="E200" s="158"/>
      <c r="F200" s="262"/>
      <c r="H200" s="257"/>
      <c r="I200" s="257"/>
      <c r="J200" s="257"/>
      <c r="K200" s="257"/>
      <c r="L200" s="257"/>
      <c r="M200" s="257"/>
      <c r="N200" s="257"/>
      <c r="O200" s="257"/>
      <c r="P200" s="257"/>
      <c r="Q200" s="257"/>
      <c r="R200" s="257"/>
      <c r="S200" s="257"/>
      <c r="T200" s="257"/>
    </row>
    <row r="201" spans="1:20" s="256" customFormat="1" ht="15" customHeight="1">
      <c r="A201" s="261"/>
      <c r="B201" s="166"/>
      <c r="C201" s="158"/>
      <c r="D201" s="164"/>
      <c r="E201" s="158"/>
      <c r="F201" s="262"/>
      <c r="H201" s="257"/>
      <c r="I201" s="257"/>
      <c r="J201" s="257"/>
      <c r="K201" s="257"/>
      <c r="L201" s="257"/>
      <c r="M201" s="257"/>
      <c r="N201" s="257"/>
      <c r="O201" s="257"/>
      <c r="P201" s="257"/>
      <c r="Q201" s="257"/>
      <c r="R201" s="257"/>
      <c r="S201" s="257"/>
      <c r="T201" s="257"/>
    </row>
    <row r="202" spans="1:20" s="256" customFormat="1" ht="15" customHeight="1">
      <c r="A202" s="261"/>
      <c r="B202" s="166"/>
      <c r="C202" s="158"/>
      <c r="D202" s="164"/>
      <c r="E202" s="158"/>
      <c r="F202" s="262"/>
      <c r="H202" s="257"/>
      <c r="I202" s="257"/>
      <c r="J202" s="257"/>
      <c r="K202" s="257"/>
      <c r="L202" s="257"/>
      <c r="M202" s="257"/>
      <c r="N202" s="257"/>
      <c r="O202" s="257"/>
      <c r="P202" s="257"/>
      <c r="Q202" s="257"/>
      <c r="R202" s="257"/>
      <c r="S202" s="257"/>
      <c r="T202" s="257"/>
    </row>
    <row r="203" spans="1:20" s="256" customFormat="1" ht="15" customHeight="1">
      <c r="A203" s="261"/>
      <c r="B203" s="166"/>
      <c r="C203" s="158"/>
      <c r="D203" s="164"/>
      <c r="E203" s="158"/>
      <c r="F203" s="262"/>
      <c r="H203" s="257"/>
      <c r="I203" s="257"/>
      <c r="J203" s="257"/>
      <c r="K203" s="257"/>
      <c r="L203" s="257"/>
      <c r="M203" s="257"/>
      <c r="N203" s="257"/>
      <c r="O203" s="257"/>
      <c r="P203" s="257"/>
      <c r="Q203" s="257"/>
      <c r="R203" s="257"/>
      <c r="S203" s="257"/>
      <c r="T203" s="257"/>
    </row>
    <row r="204" spans="1:20" s="256" customFormat="1" ht="15" customHeight="1">
      <c r="A204" s="261"/>
      <c r="B204" s="166"/>
      <c r="C204" s="158"/>
      <c r="D204" s="164"/>
      <c r="E204" s="158"/>
      <c r="F204" s="262"/>
      <c r="H204" s="257"/>
      <c r="I204" s="257"/>
      <c r="J204" s="257"/>
      <c r="K204" s="257"/>
      <c r="L204" s="257"/>
      <c r="M204" s="257"/>
      <c r="N204" s="257"/>
      <c r="O204" s="257"/>
      <c r="P204" s="257"/>
      <c r="Q204" s="257"/>
      <c r="R204" s="257"/>
      <c r="S204" s="257"/>
      <c r="T204" s="257"/>
    </row>
    <row r="205" spans="1:20" s="256" customFormat="1" ht="15" customHeight="1">
      <c r="A205" s="261"/>
      <c r="B205" s="166"/>
      <c r="C205" s="158"/>
      <c r="D205" s="164"/>
      <c r="E205" s="158"/>
      <c r="F205" s="262"/>
      <c r="H205" s="257"/>
      <c r="I205" s="257"/>
      <c r="J205" s="257"/>
      <c r="K205" s="257"/>
      <c r="L205" s="257"/>
      <c r="M205" s="257"/>
      <c r="N205" s="257"/>
      <c r="O205" s="257"/>
      <c r="P205" s="257"/>
      <c r="Q205" s="257"/>
      <c r="R205" s="257"/>
      <c r="S205" s="257"/>
      <c r="T205" s="257"/>
    </row>
    <row r="206" spans="1:20" s="256" customFormat="1" ht="15" customHeight="1">
      <c r="A206" s="261"/>
      <c r="B206" s="166"/>
      <c r="C206" s="158"/>
      <c r="D206" s="164"/>
      <c r="E206" s="158"/>
      <c r="F206" s="262"/>
      <c r="H206" s="257"/>
      <c r="I206" s="257"/>
      <c r="J206" s="257"/>
      <c r="K206" s="257"/>
      <c r="L206" s="257"/>
      <c r="M206" s="257"/>
      <c r="N206" s="257"/>
      <c r="O206" s="257"/>
      <c r="P206" s="257"/>
      <c r="Q206" s="257"/>
      <c r="R206" s="257"/>
      <c r="S206" s="257"/>
      <c r="T206" s="257"/>
    </row>
    <row r="207" spans="1:20" s="256" customFormat="1" ht="15" customHeight="1">
      <c r="A207" s="261"/>
      <c r="B207" s="166"/>
      <c r="C207" s="158"/>
      <c r="D207" s="164"/>
      <c r="E207" s="158"/>
      <c r="F207" s="262"/>
      <c r="H207" s="257"/>
      <c r="I207" s="257"/>
      <c r="J207" s="257"/>
      <c r="K207" s="257"/>
      <c r="L207" s="257"/>
      <c r="M207" s="257"/>
      <c r="N207" s="257"/>
      <c r="O207" s="257"/>
      <c r="P207" s="257"/>
      <c r="Q207" s="257"/>
      <c r="R207" s="257"/>
      <c r="S207" s="257"/>
      <c r="T207" s="257"/>
    </row>
    <row r="208" spans="1:20" s="256" customFormat="1" ht="15" customHeight="1">
      <c r="A208" s="261"/>
      <c r="B208" s="166"/>
      <c r="C208" s="158"/>
      <c r="D208" s="164"/>
      <c r="E208" s="158"/>
      <c r="F208" s="262"/>
      <c r="H208" s="257"/>
      <c r="I208" s="257"/>
      <c r="J208" s="257"/>
      <c r="K208" s="257"/>
      <c r="L208" s="257"/>
      <c r="M208" s="257"/>
      <c r="N208" s="257"/>
      <c r="O208" s="257"/>
      <c r="P208" s="257"/>
      <c r="Q208" s="257"/>
      <c r="R208" s="257"/>
      <c r="S208" s="257"/>
      <c r="T208" s="257"/>
    </row>
    <row r="209" spans="1:20" s="256" customFormat="1" ht="15" customHeight="1">
      <c r="A209" s="261"/>
      <c r="B209" s="166"/>
      <c r="C209" s="158"/>
      <c r="D209" s="164"/>
      <c r="E209" s="158"/>
      <c r="F209" s="262"/>
      <c r="H209" s="257"/>
      <c r="I209" s="257"/>
      <c r="J209" s="257"/>
      <c r="K209" s="257"/>
      <c r="L209" s="257"/>
      <c r="M209" s="257"/>
      <c r="N209" s="257"/>
      <c r="O209" s="257"/>
      <c r="P209" s="257"/>
      <c r="Q209" s="257"/>
      <c r="R209" s="257"/>
      <c r="S209" s="257"/>
      <c r="T209" s="257"/>
    </row>
    <row r="210" spans="1:20" s="256" customFormat="1" ht="15" customHeight="1">
      <c r="A210" s="261"/>
      <c r="B210" s="166"/>
      <c r="C210" s="158"/>
      <c r="D210" s="164"/>
      <c r="E210" s="158"/>
      <c r="F210" s="262"/>
      <c r="H210" s="257"/>
      <c r="I210" s="257"/>
      <c r="J210" s="257"/>
      <c r="K210" s="257"/>
      <c r="L210" s="257"/>
      <c r="M210" s="257"/>
      <c r="N210" s="257"/>
      <c r="O210" s="257"/>
      <c r="P210" s="257"/>
      <c r="Q210" s="257"/>
      <c r="R210" s="257"/>
      <c r="S210" s="257"/>
      <c r="T210" s="257"/>
    </row>
    <row r="211" spans="1:20" s="256" customFormat="1" ht="15" customHeight="1">
      <c r="A211" s="261"/>
      <c r="B211" s="166"/>
      <c r="C211" s="158"/>
      <c r="D211" s="164"/>
      <c r="E211" s="158"/>
      <c r="F211" s="262"/>
      <c r="H211" s="257"/>
      <c r="I211" s="257"/>
      <c r="J211" s="257"/>
      <c r="K211" s="257"/>
      <c r="L211" s="257"/>
      <c r="M211" s="257"/>
      <c r="N211" s="257"/>
      <c r="O211" s="257"/>
      <c r="P211" s="257"/>
      <c r="Q211" s="257"/>
      <c r="R211" s="257"/>
      <c r="S211" s="257"/>
      <c r="T211" s="257"/>
    </row>
    <row r="212" spans="1:20" s="256" customFormat="1" ht="15" customHeight="1">
      <c r="A212" s="261"/>
      <c r="B212" s="166"/>
      <c r="C212" s="158"/>
      <c r="D212" s="164"/>
      <c r="E212" s="158"/>
      <c r="F212" s="262"/>
      <c r="H212" s="257"/>
      <c r="I212" s="257"/>
      <c r="J212" s="257"/>
      <c r="K212" s="257"/>
      <c r="L212" s="257"/>
      <c r="M212" s="257"/>
      <c r="N212" s="257"/>
      <c r="O212" s="257"/>
      <c r="P212" s="257"/>
      <c r="Q212" s="257"/>
      <c r="R212" s="257"/>
      <c r="S212" s="257"/>
      <c r="T212" s="257"/>
    </row>
    <row r="213" spans="1:20" s="256" customFormat="1" ht="15" customHeight="1">
      <c r="A213" s="261"/>
      <c r="B213" s="166"/>
      <c r="C213" s="158"/>
      <c r="D213" s="164"/>
      <c r="E213" s="158"/>
      <c r="F213" s="262"/>
      <c r="H213" s="257"/>
      <c r="I213" s="257"/>
      <c r="J213" s="257"/>
      <c r="K213" s="257"/>
      <c r="L213" s="257"/>
      <c r="M213" s="257"/>
      <c r="N213" s="257"/>
      <c r="O213" s="257"/>
      <c r="P213" s="257"/>
      <c r="Q213" s="257"/>
      <c r="R213" s="257"/>
      <c r="S213" s="257"/>
      <c r="T213" s="257"/>
    </row>
    <row r="214" spans="1:20" s="256" customFormat="1" ht="15" customHeight="1">
      <c r="A214" s="261"/>
      <c r="B214" s="166"/>
      <c r="C214" s="158"/>
      <c r="D214" s="164"/>
      <c r="E214" s="158"/>
      <c r="F214" s="262"/>
      <c r="H214" s="257"/>
      <c r="I214" s="257"/>
      <c r="J214" s="257"/>
      <c r="K214" s="257"/>
      <c r="L214" s="257"/>
      <c r="M214" s="257"/>
      <c r="N214" s="257"/>
      <c r="O214" s="257"/>
      <c r="P214" s="257"/>
      <c r="Q214" s="257"/>
      <c r="R214" s="257"/>
      <c r="S214" s="257"/>
      <c r="T214" s="257"/>
    </row>
    <row r="215" spans="1:20" s="256" customFormat="1" ht="15" customHeight="1">
      <c r="A215" s="261"/>
      <c r="B215" s="166"/>
      <c r="C215" s="158"/>
      <c r="D215" s="164"/>
      <c r="E215" s="158"/>
      <c r="F215" s="262"/>
      <c r="H215" s="257"/>
      <c r="I215" s="257"/>
      <c r="J215" s="257"/>
      <c r="K215" s="257"/>
      <c r="L215" s="257"/>
      <c r="M215" s="257"/>
      <c r="N215" s="257"/>
      <c r="O215" s="257"/>
      <c r="P215" s="257"/>
      <c r="Q215" s="257"/>
      <c r="R215" s="257"/>
      <c r="S215" s="257"/>
      <c r="T215" s="257"/>
    </row>
    <row r="216" spans="1:20" s="256" customFormat="1" ht="15" customHeight="1">
      <c r="A216" s="261"/>
      <c r="B216" s="166"/>
      <c r="C216" s="158"/>
      <c r="D216" s="164"/>
      <c r="E216" s="158"/>
      <c r="F216" s="262"/>
      <c r="H216" s="257"/>
      <c r="I216" s="257"/>
      <c r="J216" s="257"/>
      <c r="K216" s="257"/>
      <c r="L216" s="257"/>
      <c r="M216" s="257"/>
      <c r="N216" s="257"/>
      <c r="O216" s="257"/>
      <c r="P216" s="257"/>
      <c r="Q216" s="257"/>
      <c r="R216" s="257"/>
      <c r="S216" s="257"/>
      <c r="T216" s="257"/>
    </row>
    <row r="217" spans="1:20" s="256" customFormat="1" ht="15" customHeight="1">
      <c r="A217" s="261"/>
      <c r="B217" s="166"/>
      <c r="C217" s="158"/>
      <c r="D217" s="164"/>
      <c r="E217" s="158"/>
      <c r="F217" s="262"/>
      <c r="H217" s="257"/>
      <c r="I217" s="257"/>
      <c r="J217" s="257"/>
      <c r="K217" s="257"/>
      <c r="L217" s="257"/>
      <c r="M217" s="257"/>
      <c r="N217" s="257"/>
      <c r="O217" s="257"/>
      <c r="P217" s="257"/>
      <c r="Q217" s="257"/>
      <c r="R217" s="257"/>
      <c r="S217" s="257"/>
      <c r="T217" s="257"/>
    </row>
    <row r="218" spans="1:20" s="256" customFormat="1" ht="15" customHeight="1">
      <c r="A218" s="261"/>
      <c r="B218" s="166"/>
      <c r="C218" s="158"/>
      <c r="D218" s="164"/>
      <c r="E218" s="158"/>
      <c r="F218" s="262"/>
      <c r="H218" s="257"/>
      <c r="I218" s="257"/>
      <c r="J218" s="257"/>
      <c r="K218" s="257"/>
      <c r="L218" s="257"/>
      <c r="M218" s="257"/>
      <c r="N218" s="257"/>
      <c r="O218" s="257"/>
      <c r="P218" s="257"/>
      <c r="Q218" s="257"/>
      <c r="R218" s="257"/>
      <c r="S218" s="257"/>
      <c r="T218" s="257"/>
    </row>
    <row r="219" spans="1:20" s="256" customFormat="1" ht="15" customHeight="1">
      <c r="A219" s="261"/>
      <c r="B219" s="166"/>
      <c r="C219" s="158"/>
      <c r="D219" s="164"/>
      <c r="E219" s="158"/>
      <c r="F219" s="262"/>
      <c r="H219" s="257"/>
      <c r="I219" s="257"/>
      <c r="J219" s="257"/>
      <c r="K219" s="257"/>
      <c r="L219" s="257"/>
      <c r="M219" s="257"/>
      <c r="N219" s="257"/>
      <c r="O219" s="257"/>
      <c r="P219" s="257"/>
      <c r="Q219" s="257"/>
      <c r="R219" s="257"/>
      <c r="S219" s="257"/>
      <c r="T219" s="257"/>
    </row>
    <row r="220" spans="1:20" s="256" customFormat="1" ht="15" customHeight="1">
      <c r="A220" s="261"/>
      <c r="B220" s="166"/>
      <c r="C220" s="158"/>
      <c r="D220" s="164"/>
      <c r="E220" s="158"/>
      <c r="F220" s="262"/>
      <c r="H220" s="257"/>
      <c r="I220" s="257"/>
      <c r="J220" s="257"/>
      <c r="K220" s="257"/>
      <c r="L220" s="257"/>
      <c r="M220" s="257"/>
      <c r="N220" s="257"/>
      <c r="O220" s="257"/>
      <c r="P220" s="257"/>
      <c r="Q220" s="257"/>
      <c r="R220" s="257"/>
      <c r="S220" s="257"/>
      <c r="T220" s="257"/>
    </row>
    <row r="221" spans="1:20" s="256" customFormat="1" ht="15" customHeight="1">
      <c r="A221" s="261"/>
      <c r="B221" s="166"/>
      <c r="C221" s="158"/>
      <c r="D221" s="164"/>
      <c r="E221" s="158"/>
      <c r="F221" s="262"/>
      <c r="H221" s="257"/>
      <c r="I221" s="257"/>
      <c r="J221" s="257"/>
      <c r="K221" s="257"/>
      <c r="L221" s="257"/>
      <c r="M221" s="257"/>
      <c r="N221" s="257"/>
      <c r="O221" s="257"/>
      <c r="P221" s="257"/>
      <c r="Q221" s="257"/>
      <c r="R221" s="257"/>
      <c r="S221" s="257"/>
      <c r="T221" s="257"/>
    </row>
    <row r="222" spans="1:20" s="256" customFormat="1" ht="15" customHeight="1">
      <c r="A222" s="261"/>
      <c r="B222" s="166"/>
      <c r="C222" s="158"/>
      <c r="D222" s="164"/>
      <c r="E222" s="158"/>
      <c r="F222" s="262"/>
      <c r="H222" s="257"/>
      <c r="I222" s="257"/>
      <c r="J222" s="257"/>
      <c r="K222" s="257"/>
      <c r="L222" s="257"/>
      <c r="M222" s="257"/>
      <c r="N222" s="257"/>
      <c r="O222" s="257"/>
      <c r="P222" s="257"/>
      <c r="Q222" s="257"/>
      <c r="R222" s="257"/>
      <c r="S222" s="257"/>
      <c r="T222" s="257"/>
    </row>
    <row r="223" spans="1:20" s="256" customFormat="1" ht="15" customHeight="1">
      <c r="A223" s="261"/>
      <c r="B223" s="166"/>
      <c r="C223" s="158"/>
      <c r="D223" s="164"/>
      <c r="E223" s="158"/>
      <c r="F223" s="262"/>
      <c r="H223" s="257"/>
      <c r="I223" s="257"/>
      <c r="J223" s="257"/>
      <c r="K223" s="257"/>
      <c r="L223" s="257"/>
      <c r="M223" s="257"/>
      <c r="N223" s="257"/>
      <c r="O223" s="257"/>
      <c r="P223" s="257"/>
      <c r="Q223" s="257"/>
      <c r="R223" s="257"/>
      <c r="S223" s="257"/>
      <c r="T223" s="257"/>
    </row>
    <row r="224" spans="1:20" s="256" customFormat="1" ht="15" customHeight="1">
      <c r="A224" s="261"/>
      <c r="B224" s="166"/>
      <c r="C224" s="158"/>
      <c r="D224" s="164"/>
      <c r="E224" s="158"/>
      <c r="F224" s="262"/>
      <c r="H224" s="257"/>
      <c r="I224" s="257"/>
      <c r="J224" s="257"/>
      <c r="K224" s="257"/>
      <c r="L224" s="257"/>
      <c r="M224" s="257"/>
      <c r="N224" s="257"/>
      <c r="O224" s="257"/>
      <c r="P224" s="257"/>
      <c r="Q224" s="257"/>
      <c r="R224" s="257"/>
      <c r="S224" s="257"/>
      <c r="T224" s="257"/>
    </row>
    <row r="225" spans="1:20" s="256" customFormat="1" ht="15" customHeight="1">
      <c r="A225" s="261"/>
      <c r="B225" s="166"/>
      <c r="C225" s="158"/>
      <c r="D225" s="164"/>
      <c r="E225" s="158"/>
      <c r="F225" s="262"/>
      <c r="H225" s="257"/>
      <c r="I225" s="257"/>
      <c r="J225" s="257"/>
      <c r="K225" s="257"/>
      <c r="L225" s="257"/>
      <c r="M225" s="257"/>
      <c r="N225" s="257"/>
      <c r="O225" s="257"/>
      <c r="P225" s="257"/>
      <c r="Q225" s="257"/>
      <c r="R225" s="257"/>
      <c r="S225" s="257"/>
      <c r="T225" s="257"/>
    </row>
    <row r="226" spans="1:20" s="256" customFormat="1" ht="15" customHeight="1">
      <c r="A226" s="261"/>
      <c r="B226" s="166"/>
      <c r="C226" s="158"/>
      <c r="D226" s="164"/>
      <c r="E226" s="158"/>
      <c r="F226" s="262"/>
      <c r="H226" s="257"/>
      <c r="I226" s="257"/>
      <c r="J226" s="257"/>
      <c r="K226" s="257"/>
      <c r="L226" s="257"/>
      <c r="M226" s="257"/>
      <c r="N226" s="257"/>
      <c r="O226" s="257"/>
      <c r="P226" s="257"/>
      <c r="Q226" s="257"/>
      <c r="R226" s="257"/>
      <c r="S226" s="257"/>
      <c r="T226" s="257"/>
    </row>
    <row r="227" spans="1:20" s="256" customFormat="1" ht="15" customHeight="1">
      <c r="A227" s="261"/>
      <c r="B227" s="166"/>
      <c r="C227" s="158"/>
      <c r="D227" s="164"/>
      <c r="E227" s="158"/>
      <c r="F227" s="262"/>
      <c r="H227" s="257"/>
      <c r="I227" s="257"/>
      <c r="J227" s="257"/>
      <c r="K227" s="257"/>
      <c r="L227" s="257"/>
      <c r="M227" s="257"/>
      <c r="N227" s="257"/>
      <c r="O227" s="257"/>
      <c r="P227" s="257"/>
      <c r="Q227" s="257"/>
      <c r="R227" s="257"/>
      <c r="S227" s="257"/>
      <c r="T227" s="257"/>
    </row>
    <row r="228" spans="1:20" s="256" customFormat="1" ht="15" customHeight="1">
      <c r="A228" s="261"/>
      <c r="B228" s="166"/>
      <c r="C228" s="158"/>
      <c r="D228" s="164"/>
      <c r="E228" s="158"/>
      <c r="F228" s="262"/>
      <c r="H228" s="257"/>
      <c r="I228" s="257"/>
      <c r="J228" s="257"/>
      <c r="K228" s="257"/>
      <c r="L228" s="257"/>
      <c r="M228" s="257"/>
      <c r="N228" s="257"/>
      <c r="O228" s="257"/>
      <c r="P228" s="257"/>
      <c r="Q228" s="257"/>
      <c r="R228" s="257"/>
      <c r="S228" s="257"/>
      <c r="T228" s="257"/>
    </row>
    <row r="229" spans="1:20" s="256" customFormat="1" ht="15" customHeight="1">
      <c r="A229" s="261"/>
      <c r="B229" s="166"/>
      <c r="C229" s="158"/>
      <c r="D229" s="164"/>
      <c r="E229" s="158"/>
      <c r="F229" s="262"/>
      <c r="H229" s="257"/>
      <c r="I229" s="257"/>
      <c r="J229" s="257"/>
      <c r="K229" s="257"/>
      <c r="L229" s="257"/>
      <c r="M229" s="257"/>
      <c r="N229" s="257"/>
      <c r="O229" s="257"/>
      <c r="P229" s="257"/>
      <c r="Q229" s="257"/>
      <c r="R229" s="257"/>
      <c r="S229" s="257"/>
      <c r="T229" s="257"/>
    </row>
    <row r="230" spans="1:20" s="256" customFormat="1" ht="15" customHeight="1">
      <c r="A230" s="261"/>
      <c r="B230" s="166"/>
      <c r="C230" s="158"/>
      <c r="D230" s="164"/>
      <c r="E230" s="158"/>
      <c r="F230" s="262"/>
      <c r="H230" s="257"/>
      <c r="I230" s="257"/>
      <c r="J230" s="257"/>
      <c r="K230" s="257"/>
      <c r="L230" s="257"/>
      <c r="M230" s="257"/>
      <c r="N230" s="257"/>
      <c r="O230" s="257"/>
      <c r="P230" s="257"/>
      <c r="Q230" s="257"/>
      <c r="R230" s="257"/>
      <c r="S230" s="257"/>
      <c r="T230" s="257"/>
    </row>
    <row r="231" spans="1:20" s="256" customFormat="1" ht="15" customHeight="1">
      <c r="A231" s="261"/>
      <c r="B231" s="166"/>
      <c r="C231" s="158"/>
      <c r="D231" s="164"/>
      <c r="E231" s="158"/>
      <c r="F231" s="262"/>
      <c r="H231" s="257"/>
      <c r="I231" s="257"/>
      <c r="J231" s="257"/>
      <c r="K231" s="257"/>
      <c r="L231" s="257"/>
      <c r="M231" s="257"/>
      <c r="N231" s="257"/>
      <c r="O231" s="257"/>
      <c r="P231" s="257"/>
      <c r="Q231" s="257"/>
      <c r="R231" s="257"/>
      <c r="S231" s="257"/>
      <c r="T231" s="257"/>
    </row>
    <row r="232" spans="1:20" s="256" customFormat="1" ht="15" customHeight="1">
      <c r="A232" s="261"/>
      <c r="B232" s="166"/>
      <c r="C232" s="158"/>
      <c r="D232" s="164"/>
      <c r="E232" s="158"/>
      <c r="F232" s="262"/>
      <c r="H232" s="257"/>
      <c r="I232" s="257"/>
      <c r="J232" s="257"/>
      <c r="K232" s="257"/>
      <c r="L232" s="257"/>
      <c r="M232" s="257"/>
      <c r="N232" s="257"/>
      <c r="O232" s="257"/>
      <c r="P232" s="257"/>
      <c r="Q232" s="257"/>
      <c r="R232" s="257"/>
      <c r="S232" s="257"/>
      <c r="T232" s="257"/>
    </row>
    <row r="233" spans="1:20" s="256" customFormat="1" ht="15" customHeight="1">
      <c r="A233" s="261"/>
      <c r="B233" s="166"/>
      <c r="C233" s="158"/>
      <c r="D233" s="164"/>
      <c r="E233" s="158"/>
      <c r="F233" s="262"/>
      <c r="H233" s="257"/>
      <c r="I233" s="257"/>
      <c r="J233" s="257"/>
      <c r="K233" s="257"/>
      <c r="L233" s="257"/>
      <c r="M233" s="257"/>
      <c r="N233" s="257"/>
      <c r="O233" s="257"/>
      <c r="P233" s="257"/>
      <c r="Q233" s="257"/>
      <c r="R233" s="257"/>
      <c r="S233" s="257"/>
      <c r="T233" s="257"/>
    </row>
    <row r="234" spans="1:20" s="256" customFormat="1" ht="15" customHeight="1">
      <c r="A234" s="261"/>
      <c r="B234" s="166"/>
      <c r="C234" s="158"/>
      <c r="D234" s="164"/>
      <c r="E234" s="158"/>
      <c r="F234" s="262"/>
      <c r="H234" s="257"/>
      <c r="I234" s="257"/>
      <c r="J234" s="257"/>
      <c r="K234" s="257"/>
      <c r="L234" s="257"/>
      <c r="M234" s="257"/>
      <c r="N234" s="257"/>
      <c r="O234" s="257"/>
      <c r="P234" s="257"/>
      <c r="Q234" s="257"/>
      <c r="R234" s="257"/>
      <c r="S234" s="257"/>
      <c r="T234" s="257"/>
    </row>
    <row r="235" spans="1:20" s="256" customFormat="1" ht="15" customHeight="1">
      <c r="A235" s="261"/>
      <c r="B235" s="166"/>
      <c r="C235" s="158"/>
      <c r="D235" s="164"/>
      <c r="E235" s="158"/>
      <c r="F235" s="262"/>
      <c r="H235" s="257"/>
      <c r="I235" s="257"/>
      <c r="J235" s="257"/>
      <c r="K235" s="257"/>
      <c r="L235" s="257"/>
      <c r="M235" s="257"/>
      <c r="N235" s="257"/>
      <c r="O235" s="257"/>
      <c r="P235" s="257"/>
      <c r="Q235" s="257"/>
      <c r="R235" s="257"/>
      <c r="S235" s="257"/>
      <c r="T235" s="257"/>
    </row>
    <row r="236" spans="1:20" s="256" customFormat="1" ht="15" customHeight="1">
      <c r="A236" s="261"/>
      <c r="B236" s="166"/>
      <c r="C236" s="158"/>
      <c r="D236" s="164"/>
      <c r="E236" s="158"/>
      <c r="F236" s="262"/>
      <c r="H236" s="257"/>
      <c r="I236" s="257"/>
      <c r="J236" s="257"/>
      <c r="K236" s="257"/>
      <c r="L236" s="257"/>
      <c r="M236" s="257"/>
      <c r="N236" s="257"/>
      <c r="O236" s="257"/>
      <c r="P236" s="257"/>
      <c r="Q236" s="257"/>
      <c r="R236" s="257"/>
      <c r="S236" s="257"/>
      <c r="T236" s="257"/>
    </row>
    <row r="237" spans="1:20" s="256" customFormat="1" ht="15" customHeight="1">
      <c r="A237" s="261"/>
      <c r="B237" s="166"/>
      <c r="C237" s="158"/>
      <c r="D237" s="164"/>
      <c r="E237" s="158"/>
      <c r="F237" s="262"/>
      <c r="H237" s="257"/>
      <c r="I237" s="257"/>
      <c r="J237" s="257"/>
      <c r="K237" s="257"/>
      <c r="L237" s="257"/>
      <c r="M237" s="257"/>
      <c r="N237" s="257"/>
      <c r="O237" s="257"/>
      <c r="P237" s="257"/>
      <c r="Q237" s="257"/>
      <c r="R237" s="257"/>
      <c r="S237" s="257"/>
      <c r="T237" s="257"/>
    </row>
    <row r="238" spans="1:20" s="256" customFormat="1" ht="15" customHeight="1">
      <c r="A238" s="261"/>
      <c r="B238" s="166"/>
      <c r="C238" s="158"/>
      <c r="D238" s="164"/>
      <c r="E238" s="158"/>
      <c r="F238" s="262"/>
      <c r="H238" s="257"/>
      <c r="I238" s="257"/>
      <c r="J238" s="257"/>
      <c r="K238" s="257"/>
      <c r="L238" s="257"/>
      <c r="M238" s="257"/>
      <c r="N238" s="257"/>
      <c r="O238" s="257"/>
      <c r="P238" s="257"/>
      <c r="Q238" s="257"/>
      <c r="R238" s="257"/>
      <c r="S238" s="257"/>
      <c r="T238" s="257"/>
    </row>
    <row r="239" spans="1:20" s="256" customFormat="1" ht="15" customHeight="1">
      <c r="A239" s="261"/>
      <c r="B239" s="166"/>
      <c r="C239" s="158"/>
      <c r="D239" s="164"/>
      <c r="E239" s="158"/>
      <c r="F239" s="262"/>
      <c r="H239" s="257"/>
      <c r="I239" s="257"/>
      <c r="J239" s="257"/>
      <c r="K239" s="257"/>
      <c r="L239" s="257"/>
      <c r="M239" s="257"/>
      <c r="N239" s="257"/>
      <c r="O239" s="257"/>
      <c r="P239" s="257"/>
      <c r="Q239" s="257"/>
      <c r="R239" s="257"/>
      <c r="S239" s="257"/>
      <c r="T239" s="257"/>
    </row>
    <row r="240" spans="1:20" s="256" customFormat="1" ht="15" customHeight="1">
      <c r="A240" s="261"/>
      <c r="B240" s="166"/>
      <c r="C240" s="158"/>
      <c r="D240" s="164"/>
      <c r="E240" s="158"/>
      <c r="F240" s="262"/>
      <c r="H240" s="257"/>
      <c r="I240" s="257"/>
      <c r="J240" s="257"/>
      <c r="K240" s="257"/>
      <c r="L240" s="257"/>
      <c r="M240" s="257"/>
      <c r="N240" s="257"/>
      <c r="O240" s="257"/>
      <c r="P240" s="257"/>
      <c r="Q240" s="257"/>
      <c r="R240" s="257"/>
      <c r="S240" s="257"/>
      <c r="T240" s="257"/>
    </row>
    <row r="241" spans="1:20" s="256" customFormat="1" ht="15" customHeight="1">
      <c r="A241" s="261"/>
      <c r="B241" s="166"/>
      <c r="C241" s="158"/>
      <c r="D241" s="164"/>
      <c r="E241" s="158"/>
      <c r="F241" s="262"/>
      <c r="H241" s="257"/>
      <c r="I241" s="257"/>
      <c r="J241" s="257"/>
      <c r="K241" s="257"/>
      <c r="L241" s="257"/>
      <c r="M241" s="257"/>
      <c r="N241" s="257"/>
      <c r="O241" s="257"/>
      <c r="P241" s="257"/>
      <c r="Q241" s="257"/>
      <c r="R241" s="257"/>
      <c r="S241" s="257"/>
      <c r="T241" s="257"/>
    </row>
    <row r="242" spans="1:20" s="256" customFormat="1" ht="15" customHeight="1">
      <c r="A242" s="261"/>
      <c r="B242" s="166"/>
      <c r="C242" s="158"/>
      <c r="D242" s="164"/>
      <c r="E242" s="158"/>
      <c r="F242" s="262"/>
      <c r="H242" s="257"/>
      <c r="I242" s="257"/>
      <c r="J242" s="257"/>
      <c r="K242" s="257"/>
      <c r="L242" s="257"/>
      <c r="M242" s="257"/>
      <c r="N242" s="257"/>
      <c r="O242" s="257"/>
      <c r="P242" s="257"/>
      <c r="Q242" s="257"/>
      <c r="R242" s="257"/>
      <c r="S242" s="257"/>
      <c r="T242" s="257"/>
    </row>
    <row r="243" spans="1:20" s="256" customFormat="1" ht="15" customHeight="1">
      <c r="A243" s="261"/>
      <c r="B243" s="166"/>
      <c r="C243" s="158"/>
      <c r="D243" s="164"/>
      <c r="E243" s="158"/>
      <c r="F243" s="262"/>
      <c r="H243" s="257"/>
      <c r="I243" s="257"/>
      <c r="J243" s="257"/>
      <c r="K243" s="257"/>
      <c r="L243" s="257"/>
      <c r="M243" s="257"/>
      <c r="N243" s="257"/>
      <c r="O243" s="257"/>
      <c r="P243" s="257"/>
      <c r="Q243" s="257"/>
      <c r="R243" s="257"/>
      <c r="S243" s="257"/>
      <c r="T243" s="257"/>
    </row>
    <row r="244" spans="1:20" s="256" customFormat="1" ht="15" customHeight="1">
      <c r="A244" s="261"/>
      <c r="B244" s="166"/>
      <c r="C244" s="158"/>
      <c r="D244" s="164"/>
      <c r="E244" s="158"/>
      <c r="F244" s="262"/>
      <c r="H244" s="257"/>
      <c r="I244" s="257"/>
      <c r="J244" s="257"/>
      <c r="K244" s="257"/>
      <c r="L244" s="257"/>
      <c r="M244" s="257"/>
      <c r="N244" s="257"/>
      <c r="O244" s="257"/>
      <c r="P244" s="257"/>
      <c r="Q244" s="257"/>
      <c r="R244" s="257"/>
      <c r="S244" s="257"/>
      <c r="T244" s="257"/>
    </row>
    <row r="245" spans="1:20" s="256" customFormat="1" ht="15" customHeight="1">
      <c r="A245" s="261"/>
      <c r="B245" s="166"/>
      <c r="C245" s="158"/>
      <c r="D245" s="164"/>
      <c r="E245" s="158"/>
      <c r="F245" s="262"/>
      <c r="H245" s="257"/>
      <c r="I245" s="257"/>
      <c r="J245" s="257"/>
      <c r="K245" s="257"/>
      <c r="L245" s="257"/>
      <c r="M245" s="257"/>
      <c r="N245" s="257"/>
      <c r="O245" s="257"/>
      <c r="P245" s="257"/>
      <c r="Q245" s="257"/>
      <c r="R245" s="257"/>
      <c r="S245" s="257"/>
      <c r="T245" s="257"/>
    </row>
    <row r="246" spans="1:20" s="256" customFormat="1" ht="15" customHeight="1">
      <c r="A246" s="261"/>
      <c r="B246" s="166"/>
      <c r="C246" s="158"/>
      <c r="D246" s="164"/>
      <c r="E246" s="158"/>
      <c r="F246" s="262"/>
      <c r="H246" s="257"/>
      <c r="I246" s="257"/>
      <c r="J246" s="257"/>
      <c r="K246" s="257"/>
      <c r="L246" s="257"/>
      <c r="M246" s="257"/>
      <c r="N246" s="257"/>
      <c r="O246" s="257"/>
      <c r="P246" s="257"/>
      <c r="Q246" s="257"/>
      <c r="R246" s="257"/>
      <c r="S246" s="257"/>
      <c r="T246" s="257"/>
    </row>
    <row r="247" spans="1:20" s="256" customFormat="1" ht="15" customHeight="1">
      <c r="A247" s="261"/>
      <c r="B247" s="166"/>
      <c r="C247" s="158"/>
      <c r="D247" s="164"/>
      <c r="E247" s="158"/>
      <c r="F247" s="262"/>
      <c r="H247" s="257"/>
      <c r="I247" s="257"/>
      <c r="J247" s="257"/>
      <c r="K247" s="257"/>
      <c r="L247" s="257"/>
      <c r="M247" s="257"/>
      <c r="N247" s="257"/>
      <c r="O247" s="257"/>
      <c r="P247" s="257"/>
      <c r="Q247" s="257"/>
      <c r="R247" s="257"/>
      <c r="S247" s="257"/>
      <c r="T247" s="257"/>
    </row>
    <row r="248" spans="1:20" s="256" customFormat="1" ht="15" customHeight="1">
      <c r="A248" s="261"/>
      <c r="B248" s="166"/>
      <c r="C248" s="158"/>
      <c r="D248" s="164"/>
      <c r="E248" s="158"/>
      <c r="F248" s="262"/>
      <c r="H248" s="257"/>
      <c r="I248" s="257"/>
      <c r="J248" s="257"/>
      <c r="K248" s="257"/>
      <c r="L248" s="257"/>
      <c r="M248" s="257"/>
      <c r="N248" s="257"/>
      <c r="O248" s="257"/>
      <c r="P248" s="257"/>
      <c r="Q248" s="257"/>
      <c r="R248" s="257"/>
      <c r="S248" s="257"/>
      <c r="T248" s="257"/>
    </row>
    <row r="249" spans="1:20" s="256" customFormat="1" ht="15" customHeight="1">
      <c r="A249" s="261"/>
      <c r="B249" s="166"/>
      <c r="C249" s="158"/>
      <c r="D249" s="164"/>
      <c r="E249" s="158"/>
      <c r="F249" s="262"/>
      <c r="H249" s="257"/>
      <c r="I249" s="257"/>
      <c r="J249" s="257"/>
      <c r="K249" s="257"/>
      <c r="L249" s="257"/>
      <c r="M249" s="257"/>
      <c r="N249" s="257"/>
      <c r="O249" s="257"/>
      <c r="P249" s="257"/>
      <c r="Q249" s="257"/>
      <c r="R249" s="257"/>
      <c r="S249" s="257"/>
      <c r="T249" s="257"/>
    </row>
    <row r="250" spans="1:20" s="256" customFormat="1" ht="15" customHeight="1">
      <c r="A250" s="261"/>
      <c r="B250" s="166"/>
      <c r="C250" s="158"/>
      <c r="D250" s="164"/>
      <c r="E250" s="158"/>
      <c r="F250" s="262"/>
      <c r="H250" s="257"/>
      <c r="I250" s="257"/>
      <c r="J250" s="257"/>
      <c r="K250" s="257"/>
      <c r="L250" s="257"/>
      <c r="M250" s="257"/>
      <c r="N250" s="257"/>
      <c r="O250" s="257"/>
      <c r="P250" s="257"/>
      <c r="Q250" s="257"/>
      <c r="R250" s="257"/>
      <c r="S250" s="257"/>
      <c r="T250" s="257"/>
    </row>
    <row r="251" spans="1:20" s="256" customFormat="1" ht="15" customHeight="1">
      <c r="A251" s="261"/>
      <c r="B251" s="166"/>
      <c r="C251" s="158"/>
      <c r="D251" s="164"/>
      <c r="E251" s="158"/>
      <c r="F251" s="262"/>
      <c r="H251" s="257"/>
      <c r="I251" s="257"/>
      <c r="J251" s="257"/>
      <c r="K251" s="257"/>
      <c r="L251" s="257"/>
      <c r="M251" s="257"/>
      <c r="N251" s="257"/>
      <c r="O251" s="257"/>
      <c r="P251" s="257"/>
      <c r="Q251" s="257"/>
      <c r="R251" s="257"/>
      <c r="S251" s="257"/>
      <c r="T251" s="257"/>
    </row>
    <row r="252" spans="1:20" s="256" customFormat="1" ht="15" customHeight="1">
      <c r="A252" s="261"/>
      <c r="B252" s="166"/>
      <c r="C252" s="158"/>
      <c r="D252" s="164"/>
      <c r="E252" s="158"/>
      <c r="F252" s="262"/>
      <c r="H252" s="257"/>
      <c r="I252" s="257"/>
      <c r="J252" s="257"/>
      <c r="K252" s="257"/>
      <c r="L252" s="257"/>
      <c r="M252" s="257"/>
      <c r="N252" s="257"/>
      <c r="O252" s="257"/>
      <c r="P252" s="257"/>
      <c r="Q252" s="257"/>
      <c r="R252" s="257"/>
      <c r="S252" s="257"/>
      <c r="T252" s="257"/>
    </row>
    <row r="253" spans="1:20" s="256" customFormat="1" ht="15" customHeight="1">
      <c r="A253" s="261"/>
      <c r="B253" s="166"/>
      <c r="C253" s="158"/>
      <c r="D253" s="164"/>
      <c r="E253" s="158"/>
      <c r="F253" s="262"/>
      <c r="H253" s="257"/>
      <c r="I253" s="257"/>
      <c r="J253" s="257"/>
      <c r="K253" s="257"/>
      <c r="L253" s="257"/>
      <c r="M253" s="257"/>
      <c r="N253" s="257"/>
      <c r="O253" s="257"/>
      <c r="P253" s="257"/>
      <c r="Q253" s="257"/>
      <c r="R253" s="257"/>
      <c r="S253" s="257"/>
      <c r="T253" s="257"/>
    </row>
    <row r="254" spans="1:20" s="256" customFormat="1" ht="15" customHeight="1">
      <c r="A254" s="261"/>
      <c r="B254" s="166"/>
      <c r="C254" s="158"/>
      <c r="D254" s="164"/>
      <c r="E254" s="158"/>
      <c r="F254" s="262"/>
      <c r="H254" s="257"/>
      <c r="I254" s="257"/>
      <c r="J254" s="257"/>
      <c r="K254" s="257"/>
      <c r="L254" s="257"/>
      <c r="M254" s="257"/>
      <c r="N254" s="257"/>
      <c r="O254" s="257"/>
      <c r="P254" s="257"/>
      <c r="Q254" s="257"/>
      <c r="R254" s="257"/>
      <c r="S254" s="257"/>
      <c r="T254" s="257"/>
    </row>
    <row r="255" spans="1:20" s="256" customFormat="1" ht="15" customHeight="1">
      <c r="A255" s="261"/>
      <c r="B255" s="166"/>
      <c r="C255" s="158"/>
      <c r="D255" s="164"/>
      <c r="E255" s="158"/>
      <c r="F255" s="262"/>
      <c r="H255" s="257"/>
      <c r="I255" s="257"/>
      <c r="J255" s="257"/>
      <c r="K255" s="257"/>
      <c r="L255" s="257"/>
      <c r="M255" s="257"/>
      <c r="N255" s="257"/>
      <c r="O255" s="257"/>
      <c r="P255" s="257"/>
      <c r="Q255" s="257"/>
      <c r="R255" s="257"/>
      <c r="S255" s="257"/>
      <c r="T255" s="257"/>
    </row>
    <row r="256" spans="1:20" s="256" customFormat="1" ht="15" customHeight="1">
      <c r="A256" s="261"/>
      <c r="B256" s="166"/>
      <c r="C256" s="158"/>
      <c r="D256" s="164"/>
      <c r="E256" s="158"/>
      <c r="F256" s="262"/>
      <c r="H256" s="257"/>
      <c r="I256" s="257"/>
      <c r="J256" s="257"/>
      <c r="K256" s="257"/>
      <c r="L256" s="257"/>
      <c r="M256" s="257"/>
      <c r="N256" s="257"/>
      <c r="O256" s="257"/>
      <c r="P256" s="257"/>
      <c r="Q256" s="257"/>
      <c r="R256" s="257"/>
      <c r="S256" s="257"/>
      <c r="T256" s="257"/>
    </row>
    <row r="257" spans="1:20" s="256" customFormat="1" ht="15" customHeight="1">
      <c r="A257" s="261"/>
      <c r="B257" s="166"/>
      <c r="C257" s="158"/>
      <c r="D257" s="164"/>
      <c r="E257" s="158"/>
      <c r="F257" s="262"/>
      <c r="H257" s="257"/>
      <c r="I257" s="257"/>
      <c r="J257" s="257"/>
      <c r="K257" s="257"/>
      <c r="L257" s="257"/>
      <c r="M257" s="257"/>
      <c r="N257" s="257"/>
      <c r="O257" s="257"/>
      <c r="P257" s="257"/>
      <c r="Q257" s="257"/>
      <c r="R257" s="257"/>
      <c r="S257" s="257"/>
      <c r="T257" s="257"/>
    </row>
    <row r="258" spans="1:20" s="256" customFormat="1" ht="15" customHeight="1">
      <c r="A258" s="261"/>
      <c r="B258" s="166"/>
      <c r="C258" s="158"/>
      <c r="D258" s="164"/>
      <c r="E258" s="158"/>
      <c r="F258" s="262"/>
      <c r="H258" s="257"/>
      <c r="I258" s="257"/>
      <c r="J258" s="257"/>
      <c r="K258" s="257"/>
      <c r="L258" s="257"/>
      <c r="M258" s="257"/>
      <c r="N258" s="257"/>
      <c r="O258" s="257"/>
      <c r="P258" s="257"/>
      <c r="Q258" s="257"/>
      <c r="R258" s="257"/>
      <c r="S258" s="257"/>
      <c r="T258" s="257"/>
    </row>
    <row r="259" spans="1:20" s="256" customFormat="1" ht="15" customHeight="1">
      <c r="A259" s="261"/>
      <c r="B259" s="166"/>
      <c r="C259" s="158"/>
      <c r="D259" s="164"/>
      <c r="E259" s="158"/>
      <c r="F259" s="262"/>
      <c r="H259" s="257"/>
      <c r="I259" s="257"/>
      <c r="J259" s="257"/>
      <c r="K259" s="257"/>
      <c r="L259" s="257"/>
      <c r="M259" s="257"/>
      <c r="N259" s="257"/>
      <c r="O259" s="257"/>
      <c r="P259" s="257"/>
      <c r="Q259" s="257"/>
      <c r="R259" s="257"/>
      <c r="S259" s="257"/>
      <c r="T259" s="257"/>
    </row>
    <row r="260" spans="1:20" s="256" customFormat="1" ht="15" customHeight="1">
      <c r="A260" s="261"/>
      <c r="B260" s="166"/>
      <c r="C260" s="158"/>
      <c r="D260" s="164"/>
      <c r="E260" s="158"/>
      <c r="F260" s="262"/>
      <c r="H260" s="257"/>
      <c r="I260" s="257"/>
      <c r="J260" s="257"/>
      <c r="K260" s="257"/>
      <c r="L260" s="257"/>
      <c r="M260" s="257"/>
      <c r="N260" s="257"/>
      <c r="O260" s="257"/>
      <c r="P260" s="257"/>
      <c r="Q260" s="257"/>
      <c r="R260" s="257"/>
      <c r="S260" s="257"/>
      <c r="T260" s="257"/>
    </row>
    <row r="261" spans="1:20" s="256" customFormat="1" ht="15" customHeight="1">
      <c r="A261" s="261"/>
      <c r="B261" s="166"/>
      <c r="C261" s="158"/>
      <c r="D261" s="164"/>
      <c r="E261" s="158"/>
      <c r="F261" s="262"/>
      <c r="H261" s="257"/>
      <c r="I261" s="257"/>
      <c r="J261" s="257"/>
      <c r="K261" s="257"/>
      <c r="L261" s="257"/>
      <c r="M261" s="257"/>
      <c r="N261" s="257"/>
      <c r="O261" s="257"/>
      <c r="P261" s="257"/>
      <c r="Q261" s="257"/>
      <c r="R261" s="257"/>
      <c r="S261" s="257"/>
      <c r="T261" s="257"/>
    </row>
    <row r="262" spans="1:20" s="256" customFormat="1" ht="15" customHeight="1">
      <c r="A262" s="261"/>
      <c r="B262" s="166"/>
      <c r="C262" s="158"/>
      <c r="D262" s="164"/>
      <c r="E262" s="158"/>
      <c r="F262" s="262"/>
      <c r="H262" s="257"/>
      <c r="I262" s="257"/>
      <c r="J262" s="257"/>
      <c r="K262" s="257"/>
      <c r="L262" s="257"/>
      <c r="M262" s="257"/>
      <c r="N262" s="257"/>
      <c r="O262" s="257"/>
      <c r="P262" s="257"/>
      <c r="Q262" s="257"/>
      <c r="R262" s="257"/>
      <c r="S262" s="257"/>
      <c r="T262" s="257"/>
    </row>
    <row r="263" spans="1:20" s="256" customFormat="1" ht="15" customHeight="1">
      <c r="A263" s="261"/>
      <c r="B263" s="166"/>
      <c r="C263" s="158"/>
      <c r="D263" s="164"/>
      <c r="E263" s="158"/>
      <c r="F263" s="262"/>
      <c r="H263" s="257"/>
      <c r="I263" s="257"/>
      <c r="J263" s="257"/>
      <c r="K263" s="257"/>
      <c r="L263" s="257"/>
      <c r="M263" s="257"/>
      <c r="N263" s="257"/>
      <c r="O263" s="257"/>
      <c r="P263" s="257"/>
      <c r="Q263" s="257"/>
      <c r="R263" s="257"/>
      <c r="S263" s="257"/>
      <c r="T263" s="257"/>
    </row>
    <row r="264" spans="1:20" s="256" customFormat="1" ht="15" customHeight="1">
      <c r="A264" s="261"/>
      <c r="B264" s="166"/>
      <c r="C264" s="158"/>
      <c r="D264" s="164"/>
      <c r="E264" s="158"/>
      <c r="F264" s="262"/>
      <c r="H264" s="257"/>
      <c r="I264" s="257"/>
      <c r="J264" s="257"/>
      <c r="K264" s="257"/>
      <c r="L264" s="257"/>
      <c r="M264" s="257"/>
      <c r="N264" s="257"/>
      <c r="O264" s="257"/>
      <c r="P264" s="257"/>
      <c r="Q264" s="257"/>
      <c r="R264" s="257"/>
      <c r="S264" s="257"/>
      <c r="T264" s="257"/>
    </row>
    <row r="265" spans="1:20" s="256" customFormat="1" ht="15" customHeight="1">
      <c r="A265" s="261"/>
      <c r="B265" s="166"/>
      <c r="C265" s="158"/>
      <c r="D265" s="164"/>
      <c r="E265" s="158"/>
      <c r="F265" s="262"/>
      <c r="H265" s="257"/>
      <c r="I265" s="257"/>
      <c r="J265" s="257"/>
      <c r="K265" s="257"/>
      <c r="L265" s="257"/>
      <c r="M265" s="257"/>
      <c r="N265" s="257"/>
      <c r="O265" s="257"/>
      <c r="P265" s="257"/>
      <c r="Q265" s="257"/>
      <c r="R265" s="257"/>
      <c r="S265" s="257"/>
      <c r="T265" s="257"/>
    </row>
    <row r="266" spans="1:20" s="256" customFormat="1" ht="15" customHeight="1">
      <c r="A266" s="261"/>
      <c r="B266" s="166"/>
      <c r="C266" s="158"/>
      <c r="D266" s="164"/>
      <c r="E266" s="158"/>
      <c r="F266" s="262"/>
      <c r="H266" s="257"/>
      <c r="I266" s="257"/>
      <c r="J266" s="257"/>
      <c r="K266" s="257"/>
      <c r="L266" s="257"/>
      <c r="M266" s="257"/>
      <c r="N266" s="257"/>
      <c r="O266" s="257"/>
      <c r="P266" s="257"/>
      <c r="Q266" s="257"/>
      <c r="R266" s="257"/>
      <c r="S266" s="257"/>
      <c r="T266" s="257"/>
    </row>
    <row r="267" spans="1:20" s="256" customFormat="1" ht="15" customHeight="1">
      <c r="A267" s="261"/>
      <c r="B267" s="166"/>
      <c r="C267" s="158"/>
      <c r="D267" s="164"/>
      <c r="E267" s="158"/>
      <c r="F267" s="262"/>
      <c r="H267" s="257"/>
      <c r="I267" s="257"/>
      <c r="J267" s="257"/>
      <c r="K267" s="257"/>
      <c r="L267" s="257"/>
      <c r="M267" s="257"/>
      <c r="N267" s="257"/>
      <c r="O267" s="257"/>
      <c r="P267" s="257"/>
      <c r="Q267" s="257"/>
      <c r="R267" s="257"/>
      <c r="S267" s="257"/>
      <c r="T267" s="257"/>
    </row>
    <row r="268" spans="1:20" s="256" customFormat="1" ht="15" customHeight="1">
      <c r="A268" s="261"/>
      <c r="B268" s="166"/>
      <c r="C268" s="158"/>
      <c r="D268" s="164"/>
      <c r="E268" s="158"/>
      <c r="F268" s="262"/>
      <c r="H268" s="257"/>
      <c r="I268" s="257"/>
      <c r="J268" s="257"/>
      <c r="K268" s="257"/>
      <c r="L268" s="257"/>
      <c r="M268" s="257"/>
      <c r="N268" s="257"/>
      <c r="O268" s="257"/>
      <c r="P268" s="257"/>
      <c r="Q268" s="257"/>
      <c r="R268" s="257"/>
      <c r="S268" s="257"/>
      <c r="T268" s="257"/>
    </row>
    <row r="269" spans="1:20" s="256" customFormat="1" ht="15" customHeight="1">
      <c r="A269" s="261"/>
      <c r="B269" s="166"/>
      <c r="C269" s="158"/>
      <c r="D269" s="164"/>
      <c r="E269" s="158"/>
      <c r="F269" s="262"/>
      <c r="H269" s="257"/>
      <c r="I269" s="257"/>
      <c r="J269" s="257"/>
      <c r="K269" s="257"/>
      <c r="L269" s="257"/>
      <c r="M269" s="257"/>
      <c r="N269" s="257"/>
      <c r="O269" s="257"/>
      <c r="P269" s="257"/>
      <c r="Q269" s="257"/>
      <c r="R269" s="257"/>
      <c r="S269" s="257"/>
      <c r="T269" s="257"/>
    </row>
    <row r="270" spans="1:20" s="256" customFormat="1" ht="15" customHeight="1">
      <c r="A270" s="261"/>
      <c r="B270" s="166"/>
      <c r="C270" s="158"/>
      <c r="D270" s="164"/>
      <c r="E270" s="158"/>
      <c r="F270" s="262"/>
      <c r="H270" s="257"/>
      <c r="I270" s="257"/>
      <c r="J270" s="257"/>
      <c r="K270" s="257"/>
      <c r="L270" s="257"/>
      <c r="M270" s="257"/>
      <c r="N270" s="257"/>
      <c r="O270" s="257"/>
      <c r="P270" s="257"/>
      <c r="Q270" s="257"/>
      <c r="R270" s="257"/>
      <c r="S270" s="257"/>
      <c r="T270" s="257"/>
    </row>
    <row r="271" spans="1:20" s="256" customFormat="1" ht="15" customHeight="1">
      <c r="A271" s="261"/>
      <c r="B271" s="166"/>
      <c r="C271" s="158"/>
      <c r="D271" s="164"/>
      <c r="E271" s="158"/>
      <c r="F271" s="262"/>
      <c r="H271" s="257"/>
      <c r="I271" s="257"/>
      <c r="J271" s="257"/>
      <c r="K271" s="257"/>
      <c r="L271" s="257"/>
      <c r="M271" s="257"/>
      <c r="N271" s="257"/>
      <c r="O271" s="257"/>
      <c r="P271" s="257"/>
      <c r="Q271" s="257"/>
      <c r="R271" s="257"/>
      <c r="S271" s="257"/>
      <c r="T271" s="257"/>
    </row>
    <row r="272" spans="1:20" s="256" customFormat="1" ht="15" customHeight="1">
      <c r="A272" s="261"/>
      <c r="B272" s="166"/>
      <c r="C272" s="158"/>
      <c r="D272" s="164"/>
      <c r="E272" s="158"/>
      <c r="F272" s="262"/>
      <c r="H272" s="257"/>
      <c r="I272" s="257"/>
      <c r="J272" s="257"/>
      <c r="K272" s="257"/>
      <c r="L272" s="257"/>
      <c r="M272" s="257"/>
      <c r="N272" s="257"/>
      <c r="O272" s="257"/>
      <c r="P272" s="257"/>
      <c r="Q272" s="257"/>
      <c r="R272" s="257"/>
      <c r="S272" s="257"/>
      <c r="T272" s="257"/>
    </row>
    <row r="273" spans="1:20" s="256" customFormat="1" ht="15" customHeight="1">
      <c r="A273" s="261"/>
      <c r="B273" s="166"/>
      <c r="C273" s="158"/>
      <c r="D273" s="164"/>
      <c r="E273" s="158"/>
      <c r="F273" s="262"/>
      <c r="H273" s="257"/>
      <c r="I273" s="257"/>
      <c r="J273" s="257"/>
      <c r="K273" s="257"/>
      <c r="L273" s="257"/>
      <c r="M273" s="257"/>
      <c r="N273" s="257"/>
      <c r="O273" s="257"/>
      <c r="P273" s="257"/>
      <c r="Q273" s="257"/>
      <c r="R273" s="257"/>
      <c r="S273" s="257"/>
      <c r="T273" s="257"/>
    </row>
    <row r="274" spans="1:20" s="256" customFormat="1" ht="15" customHeight="1">
      <c r="A274" s="261"/>
      <c r="B274" s="166"/>
      <c r="C274" s="158"/>
      <c r="D274" s="164"/>
      <c r="E274" s="158"/>
      <c r="F274" s="262"/>
      <c r="H274" s="257"/>
      <c r="I274" s="257"/>
      <c r="J274" s="257"/>
      <c r="K274" s="257"/>
      <c r="L274" s="257"/>
      <c r="M274" s="257"/>
      <c r="N274" s="257"/>
      <c r="O274" s="257"/>
      <c r="P274" s="257"/>
      <c r="Q274" s="257"/>
      <c r="R274" s="257"/>
      <c r="S274" s="257"/>
      <c r="T274" s="257"/>
    </row>
    <row r="275" spans="1:20" s="256" customFormat="1" ht="15" customHeight="1">
      <c r="A275" s="261"/>
      <c r="B275" s="166"/>
      <c r="C275" s="158"/>
      <c r="D275" s="164"/>
      <c r="E275" s="158"/>
      <c r="F275" s="262"/>
      <c r="H275" s="257"/>
      <c r="I275" s="257"/>
      <c r="J275" s="257"/>
      <c r="K275" s="257"/>
      <c r="L275" s="257"/>
      <c r="M275" s="257"/>
      <c r="N275" s="257"/>
      <c r="O275" s="257"/>
      <c r="P275" s="257"/>
      <c r="Q275" s="257"/>
      <c r="R275" s="257"/>
      <c r="S275" s="257"/>
      <c r="T275" s="257"/>
    </row>
    <row r="276" spans="1:20" s="256" customFormat="1" ht="15" customHeight="1">
      <c r="A276" s="261"/>
      <c r="B276" s="166"/>
      <c r="C276" s="158"/>
      <c r="D276" s="164"/>
      <c r="E276" s="158"/>
      <c r="F276" s="262"/>
      <c r="H276" s="257"/>
      <c r="I276" s="257"/>
      <c r="J276" s="257"/>
      <c r="K276" s="257"/>
      <c r="L276" s="257"/>
      <c r="M276" s="257"/>
      <c r="N276" s="257"/>
      <c r="O276" s="257"/>
      <c r="P276" s="257"/>
      <c r="Q276" s="257"/>
      <c r="R276" s="257"/>
      <c r="S276" s="257"/>
      <c r="T276" s="257"/>
    </row>
    <row r="277" spans="1:20" s="256" customFormat="1" ht="15" customHeight="1">
      <c r="A277" s="261"/>
      <c r="B277" s="166"/>
      <c r="C277" s="158"/>
      <c r="D277" s="164"/>
      <c r="E277" s="158"/>
      <c r="F277" s="262"/>
      <c r="H277" s="257"/>
      <c r="I277" s="257"/>
      <c r="J277" s="257"/>
      <c r="K277" s="257"/>
      <c r="L277" s="257"/>
      <c r="M277" s="257"/>
      <c r="N277" s="257"/>
      <c r="O277" s="257"/>
      <c r="P277" s="257"/>
      <c r="Q277" s="257"/>
      <c r="R277" s="257"/>
      <c r="S277" s="257"/>
      <c r="T277" s="257"/>
    </row>
    <row r="278" spans="1:20" s="256" customFormat="1" ht="15" customHeight="1">
      <c r="A278" s="261"/>
      <c r="B278" s="166"/>
      <c r="C278" s="158"/>
      <c r="D278" s="164"/>
      <c r="E278" s="158"/>
      <c r="F278" s="262"/>
      <c r="H278" s="257"/>
      <c r="I278" s="257"/>
      <c r="J278" s="257"/>
      <c r="K278" s="257"/>
      <c r="L278" s="257"/>
      <c r="M278" s="257"/>
      <c r="N278" s="257"/>
      <c r="O278" s="257"/>
      <c r="P278" s="257"/>
      <c r="Q278" s="257"/>
      <c r="R278" s="257"/>
      <c r="S278" s="257"/>
      <c r="T278" s="257"/>
    </row>
    <row r="279" spans="1:20" s="256" customFormat="1" ht="15" customHeight="1">
      <c r="A279" s="261"/>
      <c r="B279" s="166"/>
      <c r="C279" s="158"/>
      <c r="D279" s="164"/>
      <c r="E279" s="158"/>
      <c r="F279" s="262"/>
      <c r="H279" s="257"/>
      <c r="I279" s="257"/>
      <c r="J279" s="257"/>
      <c r="K279" s="257"/>
      <c r="L279" s="257"/>
      <c r="M279" s="257"/>
      <c r="N279" s="257"/>
      <c r="O279" s="257"/>
      <c r="P279" s="257"/>
      <c r="Q279" s="257"/>
      <c r="R279" s="257"/>
      <c r="S279" s="257"/>
      <c r="T279" s="257"/>
    </row>
    <row r="280" spans="1:20" s="256" customFormat="1" ht="15" customHeight="1">
      <c r="A280" s="261"/>
      <c r="B280" s="166"/>
      <c r="C280" s="158"/>
      <c r="D280" s="164"/>
      <c r="E280" s="158"/>
      <c r="F280" s="262"/>
      <c r="H280" s="257"/>
      <c r="I280" s="257"/>
      <c r="J280" s="257"/>
      <c r="K280" s="257"/>
      <c r="L280" s="257"/>
      <c r="M280" s="257"/>
      <c r="N280" s="257"/>
      <c r="O280" s="257"/>
      <c r="P280" s="257"/>
      <c r="Q280" s="257"/>
      <c r="R280" s="257"/>
      <c r="S280" s="257"/>
      <c r="T280" s="257"/>
    </row>
    <row r="281" spans="1:20" s="256" customFormat="1" ht="15" customHeight="1">
      <c r="A281" s="261"/>
      <c r="B281" s="166"/>
      <c r="C281" s="158"/>
      <c r="D281" s="164"/>
      <c r="E281" s="158"/>
      <c r="F281" s="262"/>
      <c r="H281" s="257"/>
      <c r="I281" s="257"/>
      <c r="J281" s="257"/>
      <c r="K281" s="257"/>
      <c r="L281" s="257"/>
      <c r="M281" s="257"/>
      <c r="N281" s="257"/>
      <c r="O281" s="257"/>
      <c r="P281" s="257"/>
      <c r="Q281" s="257"/>
      <c r="R281" s="257"/>
      <c r="S281" s="257"/>
      <c r="T281" s="257"/>
    </row>
    <row r="282" spans="1:20" s="256" customFormat="1" ht="15" customHeight="1">
      <c r="A282" s="261"/>
      <c r="B282" s="166"/>
      <c r="C282" s="158"/>
      <c r="D282" s="164"/>
      <c r="E282" s="158"/>
      <c r="F282" s="262"/>
      <c r="H282" s="257"/>
      <c r="I282" s="257"/>
      <c r="J282" s="257"/>
      <c r="K282" s="257"/>
      <c r="L282" s="257"/>
      <c r="M282" s="257"/>
      <c r="N282" s="257"/>
      <c r="O282" s="257"/>
      <c r="P282" s="257"/>
      <c r="Q282" s="257"/>
      <c r="R282" s="257"/>
      <c r="S282" s="257"/>
      <c r="T282" s="257"/>
    </row>
    <row r="283" spans="1:20" s="256" customFormat="1" ht="15" customHeight="1">
      <c r="A283" s="261"/>
      <c r="B283" s="166"/>
      <c r="C283" s="158"/>
      <c r="D283" s="164"/>
      <c r="E283" s="158"/>
      <c r="F283" s="262"/>
      <c r="H283" s="257"/>
      <c r="I283" s="257"/>
      <c r="J283" s="257"/>
      <c r="K283" s="257"/>
      <c r="L283" s="257"/>
      <c r="M283" s="257"/>
      <c r="N283" s="257"/>
      <c r="O283" s="257"/>
      <c r="P283" s="257"/>
      <c r="Q283" s="257"/>
      <c r="R283" s="257"/>
      <c r="S283" s="257"/>
      <c r="T283" s="257"/>
    </row>
    <row r="284" spans="1:20" s="256" customFormat="1" ht="15" customHeight="1">
      <c r="A284" s="261"/>
      <c r="B284" s="166"/>
      <c r="C284" s="158"/>
      <c r="D284" s="164"/>
      <c r="E284" s="158"/>
      <c r="F284" s="262"/>
      <c r="H284" s="257"/>
      <c r="I284" s="257"/>
      <c r="J284" s="257"/>
      <c r="K284" s="257"/>
      <c r="L284" s="257"/>
      <c r="M284" s="257"/>
      <c r="N284" s="257"/>
      <c r="O284" s="257"/>
      <c r="P284" s="257"/>
      <c r="Q284" s="257"/>
      <c r="R284" s="257"/>
      <c r="S284" s="257"/>
      <c r="T284" s="257"/>
    </row>
    <row r="285" spans="1:20" s="256" customFormat="1" ht="15" customHeight="1">
      <c r="A285" s="261"/>
      <c r="B285" s="166"/>
      <c r="C285" s="158"/>
      <c r="D285" s="164"/>
      <c r="E285" s="158"/>
      <c r="F285" s="262"/>
      <c r="H285" s="257"/>
      <c r="I285" s="257"/>
      <c r="J285" s="257"/>
      <c r="K285" s="257"/>
      <c r="L285" s="257"/>
      <c r="M285" s="257"/>
      <c r="N285" s="257"/>
      <c r="O285" s="257"/>
      <c r="P285" s="257"/>
      <c r="Q285" s="257"/>
      <c r="R285" s="257"/>
      <c r="S285" s="257"/>
      <c r="T285" s="257"/>
    </row>
    <row r="286" spans="1:20" s="256" customFormat="1" ht="15" customHeight="1">
      <c r="A286" s="261"/>
      <c r="B286" s="166"/>
      <c r="C286" s="158"/>
      <c r="D286" s="164"/>
      <c r="E286" s="158"/>
      <c r="F286" s="262"/>
      <c r="H286" s="257"/>
      <c r="I286" s="257"/>
      <c r="J286" s="257"/>
      <c r="K286" s="257"/>
      <c r="L286" s="257"/>
      <c r="M286" s="257"/>
      <c r="N286" s="257"/>
      <c r="O286" s="257"/>
      <c r="P286" s="257"/>
      <c r="Q286" s="257"/>
      <c r="R286" s="257"/>
      <c r="S286" s="257"/>
      <c r="T286" s="257"/>
    </row>
    <row r="287" spans="1:20" s="256" customFormat="1" ht="15" customHeight="1">
      <c r="A287" s="261"/>
      <c r="B287" s="166"/>
      <c r="C287" s="158"/>
      <c r="D287" s="164"/>
      <c r="E287" s="158"/>
      <c r="F287" s="262"/>
      <c r="H287" s="257"/>
      <c r="I287" s="257"/>
      <c r="J287" s="257"/>
      <c r="K287" s="257"/>
      <c r="L287" s="257"/>
      <c r="M287" s="257"/>
      <c r="N287" s="257"/>
      <c r="O287" s="257"/>
      <c r="P287" s="257"/>
      <c r="Q287" s="257"/>
      <c r="R287" s="257"/>
      <c r="S287" s="257"/>
      <c r="T287" s="257"/>
    </row>
    <row r="288" spans="1:20" s="256" customFormat="1" ht="15" customHeight="1">
      <c r="A288" s="261"/>
      <c r="B288" s="166"/>
      <c r="C288" s="158"/>
      <c r="D288" s="164"/>
      <c r="E288" s="158"/>
      <c r="F288" s="262"/>
      <c r="H288" s="257"/>
      <c r="I288" s="257"/>
      <c r="J288" s="257"/>
      <c r="K288" s="257"/>
      <c r="L288" s="257"/>
      <c r="M288" s="257"/>
      <c r="N288" s="257"/>
      <c r="O288" s="257"/>
      <c r="P288" s="257"/>
      <c r="Q288" s="257"/>
      <c r="R288" s="257"/>
      <c r="S288" s="257"/>
      <c r="T288" s="257"/>
    </row>
    <row r="289" spans="1:20" s="256" customFormat="1" ht="15" customHeight="1">
      <c r="A289" s="261"/>
      <c r="B289" s="166"/>
      <c r="C289" s="158"/>
      <c r="D289" s="164"/>
      <c r="E289" s="158"/>
      <c r="F289" s="262"/>
      <c r="H289" s="257"/>
      <c r="I289" s="257"/>
      <c r="J289" s="257"/>
      <c r="K289" s="257"/>
      <c r="L289" s="257"/>
      <c r="M289" s="257"/>
      <c r="N289" s="257"/>
      <c r="O289" s="257"/>
      <c r="P289" s="257"/>
      <c r="Q289" s="257"/>
      <c r="R289" s="257"/>
      <c r="S289" s="257"/>
      <c r="T289" s="257"/>
    </row>
    <row r="290" spans="1:20" s="256" customFormat="1" ht="15" customHeight="1">
      <c r="A290" s="261"/>
      <c r="B290" s="166"/>
      <c r="C290" s="158"/>
      <c r="D290" s="164"/>
      <c r="E290" s="158"/>
      <c r="F290" s="262"/>
      <c r="H290" s="257"/>
      <c r="I290" s="257"/>
      <c r="J290" s="257"/>
      <c r="K290" s="257"/>
      <c r="L290" s="257"/>
      <c r="M290" s="257"/>
      <c r="N290" s="257"/>
      <c r="O290" s="257"/>
      <c r="P290" s="257"/>
      <c r="Q290" s="257"/>
      <c r="R290" s="257"/>
      <c r="S290" s="257"/>
      <c r="T290" s="257"/>
    </row>
    <row r="291" spans="1:20" s="256" customFormat="1" ht="15" customHeight="1">
      <c r="A291" s="261"/>
      <c r="B291" s="166"/>
      <c r="C291" s="158"/>
      <c r="D291" s="164"/>
      <c r="E291" s="158"/>
      <c r="F291" s="262"/>
      <c r="H291" s="257"/>
      <c r="I291" s="257"/>
      <c r="J291" s="257"/>
      <c r="K291" s="257"/>
      <c r="L291" s="257"/>
      <c r="M291" s="257"/>
      <c r="N291" s="257"/>
      <c r="O291" s="257"/>
      <c r="P291" s="257"/>
      <c r="Q291" s="257"/>
      <c r="R291" s="257"/>
      <c r="S291" s="257"/>
      <c r="T291" s="257"/>
    </row>
    <row r="292" spans="1:20" s="256" customFormat="1" ht="15" customHeight="1">
      <c r="A292" s="261"/>
      <c r="B292" s="166"/>
      <c r="C292" s="158"/>
      <c r="D292" s="164"/>
      <c r="E292" s="158"/>
      <c r="F292" s="262"/>
      <c r="H292" s="257"/>
      <c r="I292" s="257"/>
      <c r="J292" s="257"/>
      <c r="K292" s="257"/>
      <c r="L292" s="257"/>
      <c r="M292" s="257"/>
      <c r="N292" s="257"/>
      <c r="O292" s="257"/>
      <c r="P292" s="257"/>
      <c r="Q292" s="257"/>
      <c r="R292" s="257"/>
      <c r="S292" s="257"/>
      <c r="T292" s="257"/>
    </row>
    <row r="293" spans="1:20" s="256" customFormat="1" ht="15" customHeight="1">
      <c r="A293" s="261"/>
      <c r="B293" s="166"/>
      <c r="C293" s="158"/>
      <c r="D293" s="164"/>
      <c r="E293" s="158"/>
      <c r="F293" s="262"/>
      <c r="H293" s="257"/>
      <c r="I293" s="257"/>
      <c r="J293" s="257"/>
      <c r="K293" s="257"/>
      <c r="L293" s="257"/>
      <c r="M293" s="257"/>
      <c r="N293" s="257"/>
      <c r="O293" s="257"/>
      <c r="P293" s="257"/>
      <c r="Q293" s="257"/>
      <c r="R293" s="257"/>
      <c r="S293" s="257"/>
      <c r="T293" s="257"/>
    </row>
    <row r="294" spans="1:20" s="256" customFormat="1" ht="15" customHeight="1">
      <c r="A294" s="261"/>
      <c r="B294" s="166"/>
      <c r="C294" s="158"/>
      <c r="D294" s="164"/>
      <c r="E294" s="158"/>
      <c r="F294" s="262"/>
      <c r="H294" s="257"/>
      <c r="I294" s="257"/>
      <c r="J294" s="257"/>
      <c r="K294" s="257"/>
      <c r="L294" s="257"/>
      <c r="M294" s="257"/>
      <c r="N294" s="257"/>
      <c r="O294" s="257"/>
      <c r="P294" s="257"/>
      <c r="Q294" s="257"/>
      <c r="R294" s="257"/>
      <c r="S294" s="257"/>
      <c r="T294" s="257"/>
    </row>
    <row r="295" spans="1:20" s="256" customFormat="1" ht="15" customHeight="1">
      <c r="A295" s="261"/>
      <c r="B295" s="166"/>
      <c r="C295" s="158"/>
      <c r="D295" s="164"/>
      <c r="E295" s="158"/>
      <c r="F295" s="262"/>
      <c r="H295" s="257"/>
      <c r="I295" s="257"/>
      <c r="J295" s="257"/>
      <c r="K295" s="257"/>
      <c r="L295" s="257"/>
      <c r="M295" s="257"/>
      <c r="N295" s="257"/>
      <c r="O295" s="257"/>
      <c r="P295" s="257"/>
      <c r="Q295" s="257"/>
      <c r="R295" s="257"/>
      <c r="S295" s="257"/>
      <c r="T295" s="257"/>
    </row>
    <row r="296" spans="1:20" s="256" customFormat="1" ht="15" customHeight="1">
      <c r="A296" s="261"/>
      <c r="B296" s="166"/>
      <c r="C296" s="158"/>
      <c r="D296" s="164"/>
      <c r="E296" s="158"/>
      <c r="F296" s="262"/>
      <c r="H296" s="257"/>
      <c r="I296" s="257"/>
      <c r="J296" s="257"/>
      <c r="K296" s="257"/>
      <c r="L296" s="257"/>
      <c r="M296" s="257"/>
      <c r="N296" s="257"/>
      <c r="O296" s="257"/>
      <c r="P296" s="257"/>
      <c r="Q296" s="257"/>
      <c r="R296" s="257"/>
      <c r="S296" s="257"/>
      <c r="T296" s="257"/>
    </row>
    <row r="297" spans="1:20" s="256" customFormat="1" ht="15" customHeight="1">
      <c r="A297" s="261"/>
      <c r="B297" s="166"/>
      <c r="C297" s="158"/>
      <c r="D297" s="164"/>
      <c r="E297" s="158"/>
      <c r="F297" s="262"/>
      <c r="H297" s="257"/>
      <c r="I297" s="257"/>
      <c r="J297" s="257"/>
      <c r="K297" s="257"/>
      <c r="L297" s="257"/>
      <c r="M297" s="257"/>
      <c r="N297" s="257"/>
      <c r="O297" s="257"/>
      <c r="P297" s="257"/>
      <c r="Q297" s="257"/>
      <c r="R297" s="257"/>
      <c r="S297" s="257"/>
      <c r="T297" s="257"/>
    </row>
    <row r="298" spans="1:20" s="256" customFormat="1" ht="15" customHeight="1">
      <c r="A298" s="261"/>
      <c r="B298" s="166"/>
      <c r="C298" s="158"/>
      <c r="D298" s="164"/>
      <c r="E298" s="158"/>
      <c r="F298" s="262"/>
      <c r="H298" s="257"/>
      <c r="I298" s="257"/>
      <c r="J298" s="257"/>
      <c r="K298" s="257"/>
      <c r="L298" s="257"/>
      <c r="M298" s="257"/>
      <c r="N298" s="257"/>
      <c r="O298" s="257"/>
      <c r="P298" s="257"/>
      <c r="Q298" s="257"/>
      <c r="R298" s="257"/>
      <c r="S298" s="257"/>
      <c r="T298" s="257"/>
    </row>
    <row r="299" spans="1:20" s="256" customFormat="1" ht="15" customHeight="1">
      <c r="A299" s="261"/>
      <c r="B299" s="166"/>
      <c r="C299" s="158"/>
      <c r="D299" s="164"/>
      <c r="E299" s="158"/>
      <c r="F299" s="262"/>
      <c r="H299" s="257"/>
      <c r="I299" s="257"/>
      <c r="J299" s="257"/>
      <c r="K299" s="257"/>
      <c r="L299" s="257"/>
      <c r="M299" s="257"/>
      <c r="N299" s="257"/>
      <c r="O299" s="257"/>
      <c r="P299" s="257"/>
      <c r="Q299" s="257"/>
      <c r="R299" s="257"/>
      <c r="S299" s="257"/>
      <c r="T299" s="257"/>
    </row>
    <row r="300" spans="1:20" s="256" customFormat="1" ht="15" customHeight="1">
      <c r="A300" s="261"/>
      <c r="B300" s="166"/>
      <c r="C300" s="158"/>
      <c r="D300" s="164"/>
      <c r="E300" s="158"/>
      <c r="F300" s="262"/>
      <c r="H300" s="257"/>
      <c r="I300" s="257"/>
      <c r="J300" s="257"/>
      <c r="K300" s="257"/>
      <c r="L300" s="257"/>
      <c r="M300" s="257"/>
      <c r="N300" s="257"/>
      <c r="O300" s="257"/>
      <c r="P300" s="257"/>
      <c r="Q300" s="257"/>
      <c r="R300" s="257"/>
      <c r="S300" s="257"/>
      <c r="T300" s="257"/>
    </row>
    <row r="301" spans="1:20" s="256" customFormat="1" ht="15" customHeight="1">
      <c r="A301" s="261"/>
      <c r="B301" s="166"/>
      <c r="C301" s="158"/>
      <c r="D301" s="164"/>
      <c r="E301" s="158"/>
      <c r="F301" s="262"/>
      <c r="H301" s="257"/>
      <c r="I301" s="257"/>
      <c r="J301" s="257"/>
      <c r="K301" s="257"/>
      <c r="L301" s="257"/>
      <c r="M301" s="257"/>
      <c r="N301" s="257"/>
      <c r="O301" s="257"/>
      <c r="P301" s="257"/>
      <c r="Q301" s="257"/>
      <c r="R301" s="257"/>
      <c r="S301" s="257"/>
      <c r="T301" s="257"/>
    </row>
    <row r="302" spans="1:20" s="256" customFormat="1" ht="15" customHeight="1">
      <c r="A302" s="261"/>
      <c r="B302" s="166"/>
      <c r="C302" s="158"/>
      <c r="D302" s="164"/>
      <c r="E302" s="158"/>
      <c r="F302" s="262"/>
      <c r="H302" s="257"/>
      <c r="I302" s="257"/>
      <c r="J302" s="257"/>
      <c r="K302" s="257"/>
      <c r="L302" s="257"/>
      <c r="M302" s="257"/>
      <c r="N302" s="257"/>
      <c r="O302" s="257"/>
      <c r="P302" s="257"/>
      <c r="Q302" s="257"/>
      <c r="R302" s="257"/>
      <c r="S302" s="257"/>
      <c r="T302" s="257"/>
    </row>
    <row r="303" spans="1:20" s="256" customFormat="1" ht="15" customHeight="1">
      <c r="A303" s="261"/>
      <c r="B303" s="166"/>
      <c r="C303" s="158"/>
      <c r="D303" s="164"/>
      <c r="E303" s="158"/>
      <c r="F303" s="262"/>
      <c r="H303" s="257"/>
      <c r="I303" s="257"/>
      <c r="J303" s="257"/>
      <c r="K303" s="257"/>
      <c r="L303" s="257"/>
      <c r="M303" s="257"/>
      <c r="N303" s="257"/>
      <c r="O303" s="257"/>
      <c r="P303" s="257"/>
      <c r="Q303" s="257"/>
      <c r="R303" s="257"/>
      <c r="S303" s="257"/>
      <c r="T303" s="257"/>
    </row>
    <row r="304" spans="1:20" s="256" customFormat="1" ht="15" customHeight="1">
      <c r="A304" s="261"/>
      <c r="B304" s="166"/>
      <c r="C304" s="158"/>
      <c r="D304" s="164"/>
      <c r="E304" s="158"/>
      <c r="F304" s="262"/>
      <c r="H304" s="257"/>
      <c r="I304" s="257"/>
      <c r="J304" s="257"/>
      <c r="K304" s="257"/>
      <c r="L304" s="257"/>
      <c r="M304" s="257"/>
      <c r="N304" s="257"/>
      <c r="O304" s="257"/>
      <c r="P304" s="257"/>
      <c r="Q304" s="257"/>
      <c r="R304" s="257"/>
      <c r="S304" s="257"/>
      <c r="T304" s="257"/>
    </row>
    <row r="305" spans="1:20" s="256" customFormat="1" ht="15" customHeight="1">
      <c r="A305" s="261"/>
      <c r="B305" s="166"/>
      <c r="C305" s="158"/>
      <c r="D305" s="164"/>
      <c r="E305" s="158"/>
      <c r="F305" s="262"/>
      <c r="H305" s="257"/>
      <c r="I305" s="257"/>
      <c r="J305" s="257"/>
      <c r="K305" s="257"/>
      <c r="L305" s="257"/>
      <c r="M305" s="257"/>
      <c r="N305" s="257"/>
      <c r="O305" s="257"/>
      <c r="P305" s="257"/>
      <c r="Q305" s="257"/>
      <c r="R305" s="257"/>
      <c r="S305" s="257"/>
      <c r="T305" s="257"/>
    </row>
    <row r="306" spans="1:20" s="256" customFormat="1" ht="15" customHeight="1">
      <c r="A306" s="261"/>
      <c r="B306" s="166"/>
      <c r="C306" s="158"/>
      <c r="D306" s="164"/>
      <c r="E306" s="158"/>
      <c r="F306" s="262"/>
      <c r="H306" s="257"/>
      <c r="I306" s="257"/>
      <c r="J306" s="257"/>
      <c r="K306" s="257"/>
      <c r="L306" s="257"/>
      <c r="M306" s="257"/>
      <c r="N306" s="257"/>
      <c r="O306" s="257"/>
      <c r="P306" s="257"/>
      <c r="Q306" s="257"/>
      <c r="R306" s="257"/>
      <c r="S306" s="257"/>
      <c r="T306" s="257"/>
    </row>
    <row r="307" spans="1:20" s="256" customFormat="1" ht="15" customHeight="1">
      <c r="A307" s="261"/>
      <c r="B307" s="166"/>
      <c r="C307" s="158"/>
      <c r="D307" s="164"/>
      <c r="E307" s="158"/>
      <c r="F307" s="262"/>
      <c r="H307" s="257"/>
      <c r="I307" s="257"/>
      <c r="J307" s="257"/>
      <c r="K307" s="257"/>
      <c r="L307" s="257"/>
      <c r="M307" s="257"/>
      <c r="N307" s="257"/>
      <c r="O307" s="257"/>
      <c r="P307" s="257"/>
      <c r="Q307" s="257"/>
      <c r="R307" s="257"/>
      <c r="S307" s="257"/>
      <c r="T307" s="257"/>
    </row>
    <row r="308" spans="1:20" s="256" customFormat="1" ht="15" customHeight="1">
      <c r="A308" s="261"/>
      <c r="B308" s="166"/>
      <c r="C308" s="158"/>
      <c r="D308" s="164"/>
      <c r="E308" s="158"/>
      <c r="F308" s="262"/>
      <c r="H308" s="257"/>
      <c r="I308" s="257"/>
      <c r="J308" s="257"/>
      <c r="K308" s="257"/>
      <c r="L308" s="257"/>
      <c r="M308" s="257"/>
      <c r="N308" s="257"/>
      <c r="O308" s="257"/>
      <c r="P308" s="257"/>
      <c r="Q308" s="257"/>
      <c r="R308" s="257"/>
      <c r="S308" s="257"/>
      <c r="T308" s="257"/>
    </row>
    <row r="309" spans="1:20" s="256" customFormat="1" ht="15" customHeight="1">
      <c r="A309" s="261"/>
      <c r="B309" s="166"/>
      <c r="C309" s="158"/>
      <c r="D309" s="164"/>
      <c r="E309" s="158"/>
      <c r="F309" s="262"/>
      <c r="H309" s="257"/>
      <c r="I309" s="257"/>
      <c r="J309" s="257"/>
      <c r="K309" s="257"/>
      <c r="L309" s="257"/>
      <c r="M309" s="257"/>
      <c r="N309" s="257"/>
      <c r="O309" s="257"/>
      <c r="P309" s="257"/>
      <c r="Q309" s="257"/>
      <c r="R309" s="257"/>
      <c r="S309" s="257"/>
      <c r="T309" s="257"/>
    </row>
    <row r="310" spans="1:20" s="256" customFormat="1" ht="15" customHeight="1">
      <c r="A310" s="261"/>
      <c r="B310" s="166"/>
      <c r="C310" s="158"/>
      <c r="D310" s="164"/>
      <c r="E310" s="158"/>
      <c r="F310" s="262"/>
      <c r="H310" s="257"/>
      <c r="I310" s="257"/>
      <c r="J310" s="257"/>
      <c r="K310" s="257"/>
      <c r="L310" s="257"/>
      <c r="M310" s="257"/>
      <c r="N310" s="257"/>
      <c r="O310" s="257"/>
      <c r="P310" s="257"/>
      <c r="Q310" s="257"/>
      <c r="R310" s="257"/>
      <c r="S310" s="257"/>
      <c r="T310" s="257"/>
    </row>
    <row r="311" spans="1:20" s="256" customFormat="1" ht="15" customHeight="1">
      <c r="A311" s="261"/>
      <c r="B311" s="166"/>
      <c r="C311" s="158"/>
      <c r="D311" s="164"/>
      <c r="E311" s="158"/>
      <c r="F311" s="262"/>
      <c r="H311" s="257"/>
      <c r="I311" s="257"/>
      <c r="J311" s="257"/>
      <c r="K311" s="257"/>
      <c r="L311" s="257"/>
      <c r="M311" s="257"/>
      <c r="N311" s="257"/>
      <c r="O311" s="257"/>
      <c r="P311" s="257"/>
      <c r="Q311" s="257"/>
      <c r="R311" s="257"/>
      <c r="S311" s="257"/>
      <c r="T311" s="257"/>
    </row>
    <row r="312" spans="1:20" s="256" customFormat="1" ht="15" customHeight="1">
      <c r="A312" s="261"/>
      <c r="B312" s="166"/>
      <c r="C312" s="158"/>
      <c r="D312" s="164"/>
      <c r="E312" s="158"/>
      <c r="F312" s="262"/>
      <c r="H312" s="257"/>
      <c r="I312" s="257"/>
      <c r="J312" s="257"/>
      <c r="K312" s="257"/>
      <c r="L312" s="257"/>
      <c r="M312" s="257"/>
      <c r="N312" s="257"/>
      <c r="O312" s="257"/>
      <c r="P312" s="257"/>
      <c r="Q312" s="257"/>
      <c r="R312" s="257"/>
      <c r="S312" s="257"/>
      <c r="T312" s="257"/>
    </row>
    <row r="313" spans="1:20" s="256" customFormat="1" ht="15" customHeight="1">
      <c r="A313" s="261"/>
      <c r="B313" s="166"/>
      <c r="C313" s="158"/>
      <c r="D313" s="164"/>
      <c r="E313" s="158"/>
      <c r="F313" s="262"/>
      <c r="H313" s="257"/>
      <c r="I313" s="257"/>
      <c r="J313" s="257"/>
      <c r="K313" s="257"/>
      <c r="L313" s="257"/>
      <c r="M313" s="257"/>
      <c r="N313" s="257"/>
      <c r="O313" s="257"/>
      <c r="P313" s="257"/>
      <c r="Q313" s="257"/>
      <c r="R313" s="257"/>
      <c r="S313" s="257"/>
      <c r="T313" s="257"/>
    </row>
    <row r="314" spans="1:20" s="256" customFormat="1" ht="15" customHeight="1">
      <c r="A314" s="261"/>
      <c r="B314" s="166"/>
      <c r="C314" s="158"/>
      <c r="D314" s="164"/>
      <c r="E314" s="158"/>
      <c r="F314" s="262"/>
      <c r="H314" s="257"/>
      <c r="I314" s="257"/>
      <c r="J314" s="257"/>
      <c r="K314" s="257"/>
      <c r="L314" s="257"/>
      <c r="M314" s="257"/>
      <c r="N314" s="257"/>
      <c r="O314" s="257"/>
      <c r="P314" s="257"/>
      <c r="Q314" s="257"/>
      <c r="R314" s="257"/>
      <c r="S314" s="257"/>
      <c r="T314" s="257"/>
    </row>
    <row r="315" spans="1:20" s="256" customFormat="1" ht="15" customHeight="1">
      <c r="A315" s="261"/>
      <c r="B315" s="166"/>
      <c r="C315" s="158"/>
      <c r="D315" s="164"/>
      <c r="E315" s="158"/>
      <c r="F315" s="262"/>
      <c r="H315" s="257"/>
      <c r="I315" s="257"/>
      <c r="J315" s="257"/>
      <c r="K315" s="257"/>
      <c r="L315" s="257"/>
      <c r="M315" s="257"/>
      <c r="N315" s="257"/>
      <c r="O315" s="257"/>
      <c r="P315" s="257"/>
      <c r="Q315" s="257"/>
      <c r="R315" s="257"/>
      <c r="S315" s="257"/>
      <c r="T315" s="257"/>
    </row>
    <row r="316" spans="1:20" s="256" customFormat="1" ht="15" customHeight="1">
      <c r="A316" s="261"/>
      <c r="B316" s="166"/>
      <c r="C316" s="158"/>
      <c r="D316" s="164"/>
      <c r="E316" s="158"/>
      <c r="F316" s="262"/>
      <c r="H316" s="257"/>
      <c r="I316" s="257"/>
      <c r="J316" s="257"/>
      <c r="K316" s="257"/>
      <c r="L316" s="257"/>
      <c r="M316" s="257"/>
      <c r="N316" s="257"/>
      <c r="O316" s="257"/>
      <c r="P316" s="257"/>
      <c r="Q316" s="257"/>
      <c r="R316" s="257"/>
      <c r="S316" s="257"/>
      <c r="T316" s="257"/>
    </row>
    <row r="317" spans="1:20" s="256" customFormat="1" ht="15" customHeight="1">
      <c r="A317" s="261"/>
      <c r="B317" s="166"/>
      <c r="C317" s="158"/>
      <c r="D317" s="164"/>
      <c r="E317" s="158"/>
      <c r="F317" s="262"/>
      <c r="H317" s="257"/>
      <c r="I317" s="257"/>
      <c r="J317" s="257"/>
      <c r="K317" s="257"/>
      <c r="L317" s="257"/>
      <c r="M317" s="257"/>
      <c r="N317" s="257"/>
      <c r="O317" s="257"/>
      <c r="P317" s="257"/>
      <c r="Q317" s="257"/>
      <c r="R317" s="257"/>
      <c r="S317" s="257"/>
      <c r="T317" s="257"/>
    </row>
    <row r="318" spans="1:20" s="256" customFormat="1" ht="15" customHeight="1">
      <c r="A318" s="261"/>
      <c r="B318" s="166"/>
      <c r="C318" s="158"/>
      <c r="D318" s="164"/>
      <c r="E318" s="158"/>
      <c r="F318" s="262"/>
      <c r="H318" s="257"/>
      <c r="I318" s="257"/>
      <c r="J318" s="257"/>
      <c r="K318" s="257"/>
      <c r="L318" s="257"/>
      <c r="M318" s="257"/>
      <c r="N318" s="257"/>
      <c r="O318" s="257"/>
      <c r="P318" s="257"/>
      <c r="Q318" s="257"/>
      <c r="R318" s="257"/>
      <c r="S318" s="257"/>
      <c r="T318" s="257"/>
    </row>
    <row r="319" spans="1:20" s="256" customFormat="1" ht="15" customHeight="1">
      <c r="A319" s="261"/>
      <c r="B319" s="166"/>
      <c r="C319" s="158"/>
      <c r="D319" s="164"/>
      <c r="E319" s="158"/>
      <c r="F319" s="262"/>
      <c r="H319" s="257"/>
      <c r="I319" s="257"/>
      <c r="J319" s="257"/>
      <c r="K319" s="257"/>
      <c r="L319" s="257"/>
      <c r="M319" s="257"/>
      <c r="N319" s="257"/>
      <c r="O319" s="257"/>
      <c r="P319" s="257"/>
      <c r="Q319" s="257"/>
      <c r="R319" s="257"/>
      <c r="S319" s="257"/>
      <c r="T319" s="257"/>
    </row>
    <row r="320" spans="1:20" s="256" customFormat="1" ht="15" customHeight="1">
      <c r="A320" s="261"/>
      <c r="B320" s="166"/>
      <c r="C320" s="158"/>
      <c r="D320" s="164"/>
      <c r="E320" s="158"/>
      <c r="F320" s="262"/>
      <c r="H320" s="257"/>
      <c r="I320" s="257"/>
      <c r="J320" s="257"/>
      <c r="K320" s="257"/>
      <c r="L320" s="257"/>
      <c r="M320" s="257"/>
      <c r="N320" s="257"/>
      <c r="O320" s="257"/>
      <c r="P320" s="257"/>
      <c r="Q320" s="257"/>
      <c r="R320" s="257"/>
      <c r="S320" s="257"/>
      <c r="T320" s="257"/>
    </row>
    <row r="321" spans="1:20" s="256" customFormat="1" ht="15" customHeight="1">
      <c r="A321" s="261"/>
      <c r="B321" s="166"/>
      <c r="C321" s="158"/>
      <c r="D321" s="164"/>
      <c r="E321" s="158"/>
      <c r="F321" s="262"/>
      <c r="H321" s="257"/>
      <c r="I321" s="257"/>
      <c r="J321" s="257"/>
      <c r="K321" s="257"/>
      <c r="L321" s="257"/>
      <c r="M321" s="257"/>
      <c r="N321" s="257"/>
      <c r="O321" s="257"/>
      <c r="P321" s="257"/>
      <c r="Q321" s="257"/>
      <c r="R321" s="257"/>
      <c r="S321" s="257"/>
      <c r="T321" s="257"/>
    </row>
    <row r="322" spans="1:20" s="256" customFormat="1" ht="15" customHeight="1">
      <c r="A322" s="261"/>
      <c r="B322" s="166"/>
      <c r="C322" s="158"/>
      <c r="D322" s="164"/>
      <c r="E322" s="158"/>
      <c r="F322" s="262"/>
      <c r="H322" s="257"/>
      <c r="I322" s="257"/>
      <c r="J322" s="257"/>
      <c r="K322" s="257"/>
      <c r="L322" s="257"/>
      <c r="M322" s="257"/>
      <c r="N322" s="257"/>
      <c r="O322" s="257"/>
      <c r="P322" s="257"/>
      <c r="Q322" s="257"/>
      <c r="R322" s="257"/>
      <c r="S322" s="257"/>
      <c r="T322" s="257"/>
    </row>
    <row r="323" spans="1:20" s="256" customFormat="1" ht="15" customHeight="1">
      <c r="A323" s="261"/>
      <c r="B323" s="166"/>
      <c r="C323" s="158"/>
      <c r="D323" s="164"/>
      <c r="E323" s="158"/>
      <c r="F323" s="262"/>
      <c r="H323" s="257"/>
      <c r="I323" s="257"/>
      <c r="J323" s="257"/>
      <c r="K323" s="257"/>
      <c r="L323" s="257"/>
      <c r="M323" s="257"/>
      <c r="N323" s="257"/>
      <c r="O323" s="257"/>
      <c r="P323" s="257"/>
      <c r="Q323" s="257"/>
      <c r="R323" s="257"/>
      <c r="S323" s="257"/>
      <c r="T323" s="257"/>
    </row>
    <row r="324" spans="1:20" s="256" customFormat="1" ht="15" customHeight="1">
      <c r="A324" s="261"/>
      <c r="B324" s="166"/>
      <c r="C324" s="158"/>
      <c r="D324" s="164"/>
      <c r="E324" s="158"/>
      <c r="F324" s="262"/>
      <c r="H324" s="257"/>
      <c r="I324" s="257"/>
      <c r="J324" s="257"/>
      <c r="K324" s="257"/>
      <c r="L324" s="257"/>
      <c r="M324" s="257"/>
      <c r="N324" s="257"/>
      <c r="O324" s="257"/>
      <c r="P324" s="257"/>
      <c r="Q324" s="257"/>
      <c r="R324" s="257"/>
      <c r="S324" s="257"/>
      <c r="T324" s="257"/>
    </row>
    <row r="325" spans="1:20" s="256" customFormat="1" ht="15" customHeight="1">
      <c r="A325" s="261"/>
      <c r="B325" s="166"/>
      <c r="C325" s="158"/>
      <c r="D325" s="164"/>
      <c r="E325" s="158"/>
      <c r="F325" s="262"/>
      <c r="H325" s="257"/>
      <c r="I325" s="257"/>
      <c r="J325" s="257"/>
      <c r="K325" s="257"/>
      <c r="L325" s="257"/>
      <c r="M325" s="257"/>
      <c r="N325" s="257"/>
      <c r="O325" s="257"/>
      <c r="P325" s="257"/>
      <c r="Q325" s="257"/>
      <c r="R325" s="257"/>
      <c r="S325" s="257"/>
      <c r="T325" s="257"/>
    </row>
    <row r="326" spans="1:20" s="256" customFormat="1" ht="15" customHeight="1">
      <c r="A326" s="261"/>
      <c r="B326" s="166"/>
      <c r="C326" s="158"/>
      <c r="D326" s="164"/>
      <c r="E326" s="158"/>
      <c r="F326" s="262"/>
      <c r="H326" s="257"/>
      <c r="I326" s="257"/>
      <c r="J326" s="257"/>
      <c r="K326" s="257"/>
      <c r="L326" s="257"/>
      <c r="M326" s="257"/>
      <c r="N326" s="257"/>
      <c r="O326" s="257"/>
      <c r="P326" s="257"/>
      <c r="Q326" s="257"/>
      <c r="R326" s="257"/>
      <c r="S326" s="257"/>
      <c r="T326" s="257"/>
    </row>
    <row r="327" spans="1:20" s="256" customFormat="1" ht="15" customHeight="1">
      <c r="A327" s="261"/>
      <c r="B327" s="166"/>
      <c r="C327" s="158"/>
      <c r="D327" s="164"/>
      <c r="E327" s="158"/>
      <c r="F327" s="262"/>
      <c r="H327" s="257"/>
      <c r="I327" s="257"/>
      <c r="J327" s="257"/>
      <c r="K327" s="257"/>
      <c r="L327" s="257"/>
      <c r="M327" s="257"/>
      <c r="N327" s="257"/>
      <c r="O327" s="257"/>
      <c r="P327" s="257"/>
      <c r="Q327" s="257"/>
      <c r="R327" s="257"/>
      <c r="S327" s="257"/>
      <c r="T327" s="257"/>
    </row>
    <row r="328" spans="1:20" s="256" customFormat="1" ht="15" customHeight="1">
      <c r="A328" s="261"/>
      <c r="B328" s="166"/>
      <c r="C328" s="158"/>
      <c r="D328" s="164"/>
      <c r="E328" s="158"/>
      <c r="F328" s="262"/>
      <c r="H328" s="257"/>
      <c r="I328" s="257"/>
      <c r="J328" s="257"/>
      <c r="K328" s="257"/>
      <c r="L328" s="257"/>
      <c r="M328" s="257"/>
      <c r="N328" s="257"/>
      <c r="O328" s="257"/>
      <c r="P328" s="257"/>
      <c r="Q328" s="257"/>
      <c r="R328" s="257"/>
      <c r="S328" s="257"/>
      <c r="T328" s="257"/>
    </row>
    <row r="329" spans="1:20" s="256" customFormat="1" ht="15" customHeight="1">
      <c r="A329" s="261"/>
      <c r="B329" s="166"/>
      <c r="C329" s="158"/>
      <c r="D329" s="164"/>
      <c r="E329" s="158"/>
      <c r="F329" s="262"/>
      <c r="H329" s="257"/>
      <c r="I329" s="257"/>
      <c r="J329" s="257"/>
      <c r="K329" s="257"/>
      <c r="L329" s="257"/>
      <c r="M329" s="257"/>
      <c r="N329" s="257"/>
      <c r="O329" s="257"/>
      <c r="P329" s="257"/>
      <c r="Q329" s="257"/>
      <c r="R329" s="257"/>
      <c r="S329" s="257"/>
      <c r="T329" s="257"/>
    </row>
    <row r="330" spans="1:20" s="256" customFormat="1" ht="15" customHeight="1">
      <c r="A330" s="261"/>
      <c r="B330" s="166"/>
      <c r="C330" s="158"/>
      <c r="D330" s="164"/>
      <c r="E330" s="158"/>
      <c r="F330" s="262"/>
      <c r="H330" s="257"/>
      <c r="I330" s="257"/>
      <c r="J330" s="257"/>
      <c r="K330" s="257"/>
      <c r="L330" s="257"/>
      <c r="M330" s="257"/>
      <c r="N330" s="257"/>
      <c r="O330" s="257"/>
      <c r="P330" s="257"/>
      <c r="Q330" s="257"/>
      <c r="R330" s="257"/>
      <c r="S330" s="257"/>
      <c r="T330" s="257"/>
    </row>
    <row r="331" spans="1:20" s="256" customFormat="1" ht="15" customHeight="1">
      <c r="A331" s="261"/>
      <c r="B331" s="166"/>
      <c r="C331" s="158"/>
      <c r="D331" s="164"/>
      <c r="E331" s="158"/>
      <c r="F331" s="262"/>
      <c r="H331" s="257"/>
      <c r="I331" s="257"/>
      <c r="J331" s="257"/>
      <c r="K331" s="257"/>
      <c r="L331" s="257"/>
      <c r="M331" s="257"/>
      <c r="N331" s="257"/>
      <c r="O331" s="257"/>
      <c r="P331" s="257"/>
      <c r="Q331" s="257"/>
      <c r="R331" s="257"/>
      <c r="S331" s="257"/>
      <c r="T331" s="257"/>
    </row>
    <row r="332" spans="1:20" s="256" customFormat="1" ht="15" customHeight="1">
      <c r="A332" s="261"/>
      <c r="B332" s="166"/>
      <c r="C332" s="158"/>
      <c r="D332" s="164"/>
      <c r="E332" s="158"/>
      <c r="F332" s="262"/>
      <c r="H332" s="257"/>
      <c r="I332" s="257"/>
      <c r="J332" s="257"/>
      <c r="K332" s="257"/>
      <c r="L332" s="257"/>
      <c r="M332" s="257"/>
      <c r="N332" s="257"/>
      <c r="O332" s="257"/>
      <c r="P332" s="257"/>
      <c r="Q332" s="257"/>
      <c r="R332" s="257"/>
      <c r="S332" s="257"/>
      <c r="T332" s="257"/>
    </row>
    <row r="333" spans="1:20" s="256" customFormat="1" ht="15" customHeight="1">
      <c r="A333" s="261"/>
      <c r="B333" s="166"/>
      <c r="C333" s="158"/>
      <c r="D333" s="164"/>
      <c r="E333" s="158"/>
      <c r="F333" s="262"/>
      <c r="H333" s="257"/>
      <c r="I333" s="257"/>
      <c r="J333" s="257"/>
      <c r="K333" s="257"/>
      <c r="L333" s="257"/>
      <c r="M333" s="257"/>
      <c r="N333" s="257"/>
      <c r="O333" s="257"/>
      <c r="P333" s="257"/>
      <c r="Q333" s="257"/>
      <c r="R333" s="257"/>
      <c r="S333" s="257"/>
      <c r="T333" s="257"/>
    </row>
    <row r="334" spans="1:20" s="256" customFormat="1" ht="15" customHeight="1">
      <c r="A334" s="261"/>
      <c r="B334" s="166"/>
      <c r="C334" s="158"/>
      <c r="D334" s="164"/>
      <c r="E334" s="158"/>
      <c r="F334" s="262"/>
      <c r="H334" s="257"/>
      <c r="I334" s="257"/>
      <c r="J334" s="257"/>
      <c r="K334" s="257"/>
      <c r="L334" s="257"/>
      <c r="M334" s="257"/>
      <c r="N334" s="257"/>
      <c r="O334" s="257"/>
      <c r="P334" s="257"/>
      <c r="Q334" s="257"/>
      <c r="R334" s="257"/>
      <c r="S334" s="257"/>
      <c r="T334" s="257"/>
    </row>
    <row r="335" spans="1:20" s="256" customFormat="1" ht="15" customHeight="1">
      <c r="A335" s="261"/>
      <c r="B335" s="166"/>
      <c r="C335" s="158"/>
      <c r="D335" s="164"/>
      <c r="E335" s="158"/>
      <c r="F335" s="262"/>
      <c r="H335" s="257"/>
      <c r="I335" s="257"/>
      <c r="J335" s="257"/>
      <c r="K335" s="257"/>
      <c r="L335" s="257"/>
      <c r="M335" s="257"/>
      <c r="N335" s="257"/>
      <c r="O335" s="257"/>
      <c r="P335" s="257"/>
      <c r="Q335" s="257"/>
      <c r="R335" s="257"/>
      <c r="S335" s="257"/>
      <c r="T335" s="257"/>
    </row>
    <row r="336" spans="1:20" s="256" customFormat="1" ht="15" customHeight="1">
      <c r="A336" s="261"/>
      <c r="B336" s="166"/>
      <c r="C336" s="158"/>
      <c r="D336" s="164"/>
      <c r="E336" s="158"/>
      <c r="F336" s="262"/>
      <c r="H336" s="257"/>
      <c r="I336" s="257"/>
      <c r="J336" s="257"/>
      <c r="K336" s="257"/>
      <c r="L336" s="257"/>
      <c r="M336" s="257"/>
      <c r="N336" s="257"/>
      <c r="O336" s="257"/>
      <c r="P336" s="257"/>
      <c r="Q336" s="257"/>
      <c r="R336" s="257"/>
      <c r="S336" s="257"/>
      <c r="T336" s="257"/>
    </row>
    <row r="337" spans="1:20" s="256" customFormat="1" ht="15" customHeight="1">
      <c r="A337" s="261"/>
      <c r="B337" s="166"/>
      <c r="C337" s="158"/>
      <c r="D337" s="164"/>
      <c r="E337" s="158"/>
      <c r="F337" s="262"/>
      <c r="H337" s="257"/>
      <c r="I337" s="257"/>
      <c r="J337" s="257"/>
      <c r="K337" s="257"/>
      <c r="L337" s="257"/>
      <c r="M337" s="257"/>
      <c r="N337" s="257"/>
      <c r="O337" s="257"/>
      <c r="P337" s="257"/>
      <c r="Q337" s="257"/>
      <c r="R337" s="257"/>
      <c r="S337" s="257"/>
      <c r="T337" s="257"/>
    </row>
    <row r="338" spans="1:20" s="256" customFormat="1" ht="15" customHeight="1">
      <c r="A338" s="261"/>
      <c r="B338" s="166"/>
      <c r="C338" s="158"/>
      <c r="D338" s="164"/>
      <c r="E338" s="158"/>
      <c r="F338" s="262"/>
      <c r="H338" s="257"/>
      <c r="I338" s="257"/>
      <c r="J338" s="257"/>
      <c r="K338" s="257"/>
      <c r="L338" s="257"/>
      <c r="M338" s="257"/>
      <c r="N338" s="257"/>
      <c r="O338" s="257"/>
      <c r="P338" s="257"/>
      <c r="Q338" s="257"/>
      <c r="R338" s="257"/>
      <c r="S338" s="257"/>
      <c r="T338" s="257"/>
    </row>
    <row r="339" spans="1:20" s="256" customFormat="1" ht="15" customHeight="1">
      <c r="A339" s="261"/>
      <c r="B339" s="166"/>
      <c r="C339" s="158"/>
      <c r="D339" s="164"/>
      <c r="E339" s="158"/>
      <c r="F339" s="262"/>
      <c r="H339" s="257"/>
      <c r="I339" s="257"/>
      <c r="J339" s="257"/>
      <c r="K339" s="257"/>
      <c r="L339" s="257"/>
      <c r="M339" s="257"/>
      <c r="N339" s="257"/>
      <c r="O339" s="257"/>
      <c r="P339" s="257"/>
      <c r="Q339" s="257"/>
      <c r="R339" s="257"/>
      <c r="S339" s="257"/>
      <c r="T339" s="257"/>
    </row>
    <row r="340" spans="1:20" s="256" customFormat="1" ht="15" customHeight="1">
      <c r="A340" s="261"/>
      <c r="B340" s="166"/>
      <c r="C340" s="158"/>
      <c r="D340" s="164"/>
      <c r="E340" s="158"/>
      <c r="F340" s="262"/>
      <c r="H340" s="257"/>
      <c r="I340" s="257"/>
      <c r="J340" s="257"/>
      <c r="K340" s="257"/>
      <c r="L340" s="257"/>
      <c r="M340" s="257"/>
      <c r="N340" s="257"/>
      <c r="O340" s="257"/>
      <c r="P340" s="257"/>
      <c r="Q340" s="257"/>
      <c r="R340" s="257"/>
      <c r="S340" s="257"/>
      <c r="T340" s="257"/>
    </row>
    <row r="341" spans="1:20" s="256" customFormat="1" ht="15" customHeight="1">
      <c r="A341" s="261"/>
      <c r="B341" s="166"/>
      <c r="C341" s="158"/>
      <c r="D341" s="164"/>
      <c r="E341" s="158"/>
      <c r="F341" s="262"/>
      <c r="H341" s="257"/>
      <c r="I341" s="257"/>
      <c r="J341" s="257"/>
      <c r="K341" s="257"/>
      <c r="L341" s="257"/>
      <c r="M341" s="257"/>
      <c r="N341" s="257"/>
      <c r="O341" s="257"/>
      <c r="P341" s="257"/>
      <c r="Q341" s="257"/>
      <c r="R341" s="257"/>
      <c r="S341" s="257"/>
      <c r="T341" s="257"/>
    </row>
    <row r="342" spans="1:20" s="256" customFormat="1" ht="15" customHeight="1">
      <c r="A342" s="261"/>
      <c r="B342" s="166"/>
      <c r="C342" s="158"/>
      <c r="D342" s="164"/>
      <c r="E342" s="158"/>
      <c r="F342" s="262"/>
      <c r="H342" s="257"/>
      <c r="I342" s="257"/>
      <c r="J342" s="257"/>
      <c r="K342" s="257"/>
      <c r="L342" s="257"/>
      <c r="M342" s="257"/>
      <c r="N342" s="257"/>
      <c r="O342" s="257"/>
      <c r="P342" s="257"/>
      <c r="Q342" s="257"/>
      <c r="R342" s="257"/>
      <c r="S342" s="257"/>
      <c r="T342" s="257"/>
    </row>
    <row r="343" spans="1:20" s="256" customFormat="1" ht="15" customHeight="1">
      <c r="A343" s="261"/>
      <c r="B343" s="166"/>
      <c r="C343" s="158"/>
      <c r="D343" s="164"/>
      <c r="E343" s="158"/>
      <c r="F343" s="262"/>
      <c r="H343" s="257"/>
      <c r="I343" s="257"/>
      <c r="J343" s="257"/>
      <c r="K343" s="257"/>
      <c r="L343" s="257"/>
      <c r="M343" s="257"/>
      <c r="N343" s="257"/>
      <c r="O343" s="257"/>
      <c r="P343" s="257"/>
      <c r="Q343" s="257"/>
      <c r="R343" s="257"/>
      <c r="S343" s="257"/>
      <c r="T343" s="257"/>
    </row>
    <row r="344" spans="1:20" s="256" customFormat="1" ht="15" customHeight="1">
      <c r="A344" s="261"/>
      <c r="B344" s="166"/>
      <c r="C344" s="158"/>
      <c r="D344" s="164"/>
      <c r="E344" s="158"/>
      <c r="F344" s="262"/>
      <c r="H344" s="257"/>
      <c r="I344" s="257"/>
      <c r="J344" s="257"/>
      <c r="K344" s="257"/>
      <c r="L344" s="257"/>
      <c r="M344" s="257"/>
      <c r="N344" s="257"/>
      <c r="O344" s="257"/>
      <c r="P344" s="257"/>
      <c r="Q344" s="257"/>
      <c r="R344" s="257"/>
      <c r="S344" s="257"/>
      <c r="T344" s="257"/>
    </row>
    <row r="345" spans="1:20" s="256" customFormat="1" ht="15" customHeight="1">
      <c r="A345" s="261"/>
      <c r="B345" s="166"/>
      <c r="C345" s="158"/>
      <c r="D345" s="164"/>
      <c r="E345" s="158"/>
      <c r="F345" s="262"/>
      <c r="H345" s="257"/>
      <c r="I345" s="257"/>
      <c r="J345" s="257"/>
      <c r="K345" s="257"/>
      <c r="L345" s="257"/>
      <c r="M345" s="257"/>
      <c r="N345" s="257"/>
      <c r="O345" s="257"/>
      <c r="P345" s="257"/>
      <c r="Q345" s="257"/>
      <c r="R345" s="257"/>
      <c r="S345" s="257"/>
      <c r="T345" s="257"/>
    </row>
    <row r="346" spans="1:20" s="256" customFormat="1" ht="15" customHeight="1">
      <c r="A346" s="261"/>
      <c r="B346" s="166"/>
      <c r="C346" s="158"/>
      <c r="D346" s="164"/>
      <c r="E346" s="158"/>
      <c r="F346" s="262"/>
      <c r="H346" s="257"/>
      <c r="I346" s="257"/>
      <c r="J346" s="257"/>
      <c r="K346" s="257"/>
      <c r="L346" s="257"/>
      <c r="M346" s="257"/>
      <c r="N346" s="257"/>
      <c r="O346" s="257"/>
      <c r="P346" s="257"/>
      <c r="Q346" s="257"/>
      <c r="R346" s="257"/>
      <c r="S346" s="257"/>
      <c r="T346" s="257"/>
    </row>
    <row r="347" spans="1:20" s="256" customFormat="1" ht="15" customHeight="1">
      <c r="A347" s="261"/>
      <c r="B347" s="166"/>
      <c r="C347" s="158"/>
      <c r="D347" s="164"/>
      <c r="E347" s="158"/>
      <c r="F347" s="262"/>
      <c r="H347" s="257"/>
      <c r="I347" s="257"/>
      <c r="J347" s="257"/>
      <c r="K347" s="257"/>
      <c r="L347" s="257"/>
      <c r="M347" s="257"/>
      <c r="N347" s="257"/>
      <c r="O347" s="257"/>
      <c r="P347" s="257"/>
      <c r="Q347" s="257"/>
      <c r="R347" s="257"/>
      <c r="S347" s="257"/>
      <c r="T347" s="257"/>
    </row>
    <row r="348" spans="1:20" s="256" customFormat="1" ht="15" customHeight="1">
      <c r="A348" s="261"/>
      <c r="B348" s="166"/>
      <c r="C348" s="158"/>
      <c r="D348" s="164"/>
      <c r="E348" s="158"/>
      <c r="F348" s="262"/>
      <c r="H348" s="257"/>
      <c r="I348" s="257"/>
      <c r="J348" s="257"/>
      <c r="K348" s="257"/>
      <c r="L348" s="257"/>
      <c r="M348" s="257"/>
      <c r="N348" s="257"/>
      <c r="O348" s="257"/>
      <c r="P348" s="257"/>
      <c r="Q348" s="257"/>
      <c r="R348" s="257"/>
      <c r="S348" s="257"/>
      <c r="T348" s="257"/>
    </row>
    <row r="349" spans="1:20" s="256" customFormat="1" ht="15" customHeight="1">
      <c r="A349" s="261"/>
      <c r="B349" s="166"/>
      <c r="C349" s="158"/>
      <c r="D349" s="164"/>
      <c r="E349" s="158"/>
      <c r="F349" s="262"/>
      <c r="H349" s="257"/>
      <c r="I349" s="257"/>
      <c r="J349" s="257"/>
      <c r="K349" s="257"/>
      <c r="L349" s="257"/>
      <c r="M349" s="257"/>
      <c r="N349" s="257"/>
      <c r="O349" s="257"/>
      <c r="P349" s="257"/>
      <c r="Q349" s="257"/>
      <c r="R349" s="257"/>
      <c r="S349" s="257"/>
      <c r="T349" s="257"/>
    </row>
    <row r="350" spans="1:20" s="256" customFormat="1" ht="15" customHeight="1">
      <c r="A350" s="261"/>
      <c r="B350" s="166"/>
      <c r="C350" s="158"/>
      <c r="D350" s="164"/>
      <c r="E350" s="158"/>
      <c r="F350" s="262"/>
      <c r="H350" s="257"/>
      <c r="I350" s="257"/>
      <c r="J350" s="257"/>
      <c r="K350" s="257"/>
      <c r="L350" s="257"/>
      <c r="M350" s="257"/>
      <c r="N350" s="257"/>
      <c r="O350" s="257"/>
      <c r="P350" s="257"/>
      <c r="Q350" s="257"/>
      <c r="R350" s="257"/>
      <c r="S350" s="257"/>
      <c r="T350" s="257"/>
    </row>
    <row r="351" spans="1:20" s="256" customFormat="1" ht="15" customHeight="1">
      <c r="A351" s="261"/>
      <c r="B351" s="166"/>
      <c r="C351" s="158"/>
      <c r="D351" s="164"/>
      <c r="E351" s="158"/>
      <c r="F351" s="262"/>
      <c r="H351" s="257"/>
      <c r="I351" s="257"/>
      <c r="J351" s="257"/>
      <c r="K351" s="257"/>
      <c r="L351" s="257"/>
      <c r="M351" s="257"/>
      <c r="N351" s="257"/>
      <c r="O351" s="257"/>
      <c r="P351" s="257"/>
      <c r="Q351" s="257"/>
      <c r="R351" s="257"/>
      <c r="S351" s="257"/>
      <c r="T351" s="257"/>
    </row>
    <row r="352" spans="1:20" s="256" customFormat="1" ht="15" customHeight="1">
      <c r="A352" s="261"/>
      <c r="B352" s="166"/>
      <c r="C352" s="158"/>
      <c r="D352" s="164"/>
      <c r="E352" s="158"/>
      <c r="F352" s="262"/>
      <c r="H352" s="257"/>
      <c r="I352" s="257"/>
      <c r="J352" s="257"/>
      <c r="K352" s="257"/>
      <c r="L352" s="257"/>
      <c r="M352" s="257"/>
      <c r="N352" s="257"/>
      <c r="O352" s="257"/>
      <c r="P352" s="257"/>
      <c r="Q352" s="257"/>
      <c r="R352" s="257"/>
      <c r="S352" s="257"/>
      <c r="T352" s="257"/>
    </row>
    <row r="353" spans="1:20" s="256" customFormat="1" ht="15" customHeight="1">
      <c r="A353" s="261"/>
      <c r="B353" s="166"/>
      <c r="C353" s="158"/>
      <c r="D353" s="164"/>
      <c r="E353" s="158"/>
      <c r="F353" s="262"/>
      <c r="H353" s="257"/>
      <c r="I353" s="257"/>
      <c r="J353" s="257"/>
      <c r="K353" s="257"/>
      <c r="L353" s="257"/>
      <c r="M353" s="257"/>
      <c r="N353" s="257"/>
      <c r="O353" s="257"/>
      <c r="P353" s="257"/>
      <c r="Q353" s="257"/>
      <c r="R353" s="257"/>
      <c r="S353" s="257"/>
      <c r="T353" s="257"/>
    </row>
    <row r="354" spans="1:20" s="256" customFormat="1" ht="15" customHeight="1">
      <c r="A354" s="261"/>
      <c r="B354" s="166"/>
      <c r="C354" s="158"/>
      <c r="D354" s="164"/>
      <c r="E354" s="158"/>
      <c r="F354" s="262"/>
      <c r="H354" s="257"/>
      <c r="I354" s="257"/>
      <c r="J354" s="257"/>
      <c r="K354" s="257"/>
      <c r="L354" s="257"/>
      <c r="M354" s="257"/>
      <c r="N354" s="257"/>
      <c r="O354" s="257"/>
      <c r="P354" s="257"/>
      <c r="Q354" s="257"/>
      <c r="R354" s="257"/>
      <c r="S354" s="257"/>
      <c r="T354" s="257"/>
    </row>
    <row r="355" spans="1:20" s="256" customFormat="1" ht="15" customHeight="1">
      <c r="A355" s="261"/>
      <c r="B355" s="166"/>
      <c r="C355" s="158"/>
      <c r="D355" s="164"/>
      <c r="E355" s="158"/>
      <c r="F355" s="262"/>
      <c r="H355" s="257"/>
      <c r="I355" s="257"/>
      <c r="J355" s="257"/>
      <c r="K355" s="257"/>
      <c r="L355" s="257"/>
      <c r="M355" s="257"/>
      <c r="N355" s="257"/>
      <c r="O355" s="257"/>
      <c r="P355" s="257"/>
      <c r="Q355" s="257"/>
      <c r="R355" s="257"/>
      <c r="S355" s="257"/>
      <c r="T355" s="257"/>
    </row>
    <row r="356" spans="1:20" s="256" customFormat="1" ht="15" customHeight="1">
      <c r="A356" s="261"/>
      <c r="B356" s="166"/>
      <c r="C356" s="158"/>
      <c r="D356" s="164"/>
      <c r="E356" s="158"/>
      <c r="F356" s="262"/>
      <c r="H356" s="257"/>
      <c r="I356" s="257"/>
      <c r="J356" s="257"/>
      <c r="K356" s="257"/>
      <c r="L356" s="257"/>
      <c r="M356" s="257"/>
      <c r="N356" s="257"/>
      <c r="O356" s="257"/>
      <c r="P356" s="257"/>
      <c r="Q356" s="257"/>
      <c r="R356" s="257"/>
      <c r="S356" s="257"/>
      <c r="T356" s="257"/>
    </row>
    <row r="357" spans="1:20" s="256" customFormat="1" ht="15" customHeight="1">
      <c r="A357" s="261"/>
      <c r="B357" s="166"/>
      <c r="C357" s="158"/>
      <c r="D357" s="164"/>
      <c r="E357" s="158"/>
      <c r="F357" s="262"/>
      <c r="H357" s="257"/>
      <c r="I357" s="257"/>
      <c r="J357" s="257"/>
      <c r="K357" s="257"/>
      <c r="L357" s="257"/>
      <c r="M357" s="257"/>
      <c r="N357" s="257"/>
      <c r="O357" s="257"/>
      <c r="P357" s="257"/>
      <c r="Q357" s="257"/>
      <c r="R357" s="257"/>
      <c r="S357" s="257"/>
      <c r="T357" s="257"/>
    </row>
    <row r="358" spans="1:20" s="256" customFormat="1" ht="15" customHeight="1">
      <c r="A358" s="261"/>
      <c r="B358" s="166"/>
      <c r="C358" s="158"/>
      <c r="D358" s="164"/>
      <c r="E358" s="158"/>
      <c r="F358" s="262"/>
      <c r="H358" s="257"/>
      <c r="I358" s="257"/>
      <c r="J358" s="257"/>
      <c r="K358" s="257"/>
      <c r="L358" s="257"/>
      <c r="M358" s="257"/>
      <c r="N358" s="257"/>
      <c r="O358" s="257"/>
      <c r="P358" s="257"/>
      <c r="Q358" s="257"/>
      <c r="R358" s="257"/>
      <c r="S358" s="257"/>
      <c r="T358" s="257"/>
    </row>
    <row r="359" spans="1:20" s="256" customFormat="1" ht="15" customHeight="1">
      <c r="A359" s="261"/>
      <c r="B359" s="166"/>
      <c r="C359" s="158"/>
      <c r="D359" s="164"/>
      <c r="E359" s="158"/>
      <c r="F359" s="262"/>
      <c r="H359" s="257"/>
      <c r="I359" s="257"/>
      <c r="J359" s="257"/>
      <c r="K359" s="257"/>
      <c r="L359" s="257"/>
      <c r="M359" s="257"/>
      <c r="N359" s="257"/>
      <c r="O359" s="257"/>
      <c r="P359" s="257"/>
      <c r="Q359" s="257"/>
      <c r="R359" s="257"/>
      <c r="S359" s="257"/>
      <c r="T359" s="257"/>
    </row>
    <row r="360" spans="1:20" s="256" customFormat="1" ht="15" customHeight="1">
      <c r="A360" s="261"/>
      <c r="B360" s="166"/>
      <c r="C360" s="158"/>
      <c r="D360" s="164"/>
      <c r="E360" s="158"/>
      <c r="F360" s="262"/>
      <c r="H360" s="257"/>
      <c r="I360" s="257"/>
      <c r="J360" s="257"/>
      <c r="K360" s="257"/>
      <c r="L360" s="257"/>
      <c r="M360" s="257"/>
      <c r="N360" s="257"/>
      <c r="O360" s="257"/>
      <c r="P360" s="257"/>
      <c r="Q360" s="257"/>
      <c r="R360" s="257"/>
      <c r="S360" s="257"/>
      <c r="T360" s="257"/>
    </row>
    <row r="361" spans="1:20" s="256" customFormat="1" ht="15" customHeight="1">
      <c r="A361" s="261"/>
      <c r="B361" s="166"/>
      <c r="C361" s="158"/>
      <c r="D361" s="164"/>
      <c r="E361" s="158"/>
      <c r="F361" s="262"/>
      <c r="H361" s="257"/>
      <c r="I361" s="257"/>
      <c r="J361" s="257"/>
      <c r="K361" s="257"/>
      <c r="L361" s="257"/>
      <c r="M361" s="257"/>
      <c r="N361" s="257"/>
      <c r="O361" s="257"/>
      <c r="P361" s="257"/>
      <c r="Q361" s="257"/>
      <c r="R361" s="257"/>
      <c r="S361" s="257"/>
      <c r="T361" s="257"/>
    </row>
    <row r="362" spans="1:20" s="256" customFormat="1" ht="15" customHeight="1">
      <c r="A362" s="261"/>
      <c r="B362" s="166"/>
      <c r="C362" s="158"/>
      <c r="D362" s="164"/>
      <c r="E362" s="158"/>
      <c r="F362" s="262"/>
      <c r="H362" s="257"/>
      <c r="I362" s="257"/>
      <c r="J362" s="257"/>
      <c r="K362" s="257"/>
      <c r="L362" s="257"/>
      <c r="M362" s="257"/>
      <c r="N362" s="257"/>
      <c r="O362" s="257"/>
      <c r="P362" s="257"/>
      <c r="Q362" s="257"/>
      <c r="R362" s="257"/>
      <c r="S362" s="257"/>
      <c r="T362" s="257"/>
    </row>
    <row r="363" spans="1:20" s="256" customFormat="1" ht="15" customHeight="1">
      <c r="A363" s="261"/>
      <c r="B363" s="166"/>
      <c r="C363" s="158"/>
      <c r="D363" s="164"/>
      <c r="E363" s="158"/>
      <c r="F363" s="262"/>
      <c r="H363" s="257"/>
      <c r="I363" s="257"/>
      <c r="J363" s="257"/>
      <c r="K363" s="257"/>
      <c r="L363" s="257"/>
      <c r="M363" s="257"/>
      <c r="N363" s="257"/>
      <c r="O363" s="257"/>
      <c r="P363" s="257"/>
      <c r="Q363" s="257"/>
      <c r="R363" s="257"/>
      <c r="S363" s="257"/>
      <c r="T363" s="257"/>
    </row>
    <row r="364" spans="1:20" s="256" customFormat="1" ht="15" customHeight="1">
      <c r="A364" s="261"/>
      <c r="B364" s="166"/>
      <c r="C364" s="158"/>
      <c r="D364" s="164"/>
      <c r="E364" s="158"/>
      <c r="F364" s="262"/>
      <c r="H364" s="257"/>
      <c r="I364" s="257"/>
      <c r="J364" s="257"/>
      <c r="K364" s="257"/>
      <c r="L364" s="257"/>
      <c r="M364" s="257"/>
      <c r="N364" s="257"/>
      <c r="O364" s="257"/>
      <c r="P364" s="257"/>
      <c r="Q364" s="257"/>
      <c r="R364" s="257"/>
      <c r="S364" s="257"/>
      <c r="T364" s="257"/>
    </row>
    <row r="365" spans="1:20" s="256" customFormat="1" ht="15" customHeight="1">
      <c r="A365" s="261"/>
      <c r="B365" s="166"/>
      <c r="C365" s="158"/>
      <c r="D365" s="164"/>
      <c r="E365" s="158"/>
      <c r="F365" s="262"/>
      <c r="H365" s="257"/>
      <c r="I365" s="257"/>
      <c r="J365" s="257"/>
      <c r="K365" s="257"/>
      <c r="L365" s="257"/>
      <c r="M365" s="257"/>
      <c r="N365" s="257"/>
      <c r="O365" s="257"/>
      <c r="P365" s="257"/>
      <c r="Q365" s="257"/>
      <c r="R365" s="257"/>
      <c r="S365" s="257"/>
      <c r="T365" s="257"/>
    </row>
    <row r="366" spans="1:20" s="256" customFormat="1" ht="15" customHeight="1">
      <c r="A366" s="261"/>
      <c r="B366" s="166"/>
      <c r="C366" s="158"/>
      <c r="D366" s="164"/>
      <c r="E366" s="158"/>
      <c r="F366" s="262"/>
      <c r="H366" s="257"/>
      <c r="I366" s="257"/>
      <c r="J366" s="257"/>
      <c r="K366" s="257"/>
      <c r="L366" s="257"/>
      <c r="M366" s="257"/>
      <c r="N366" s="257"/>
      <c r="O366" s="257"/>
      <c r="P366" s="257"/>
      <c r="Q366" s="257"/>
      <c r="R366" s="257"/>
      <c r="S366" s="257"/>
      <c r="T366" s="257"/>
    </row>
    <row r="367" spans="1:20" s="256" customFormat="1" ht="15" customHeight="1">
      <c r="A367" s="261"/>
      <c r="B367" s="166"/>
      <c r="C367" s="158"/>
      <c r="D367" s="164"/>
      <c r="E367" s="158"/>
      <c r="F367" s="262"/>
      <c r="H367" s="257"/>
      <c r="I367" s="257"/>
      <c r="J367" s="257"/>
      <c r="K367" s="257"/>
      <c r="L367" s="257"/>
      <c r="M367" s="257"/>
      <c r="N367" s="257"/>
      <c r="O367" s="257"/>
      <c r="P367" s="257"/>
      <c r="Q367" s="257"/>
      <c r="R367" s="257"/>
      <c r="S367" s="257"/>
      <c r="T367" s="257"/>
    </row>
    <row r="368" spans="1:20" s="256" customFormat="1" ht="15" customHeight="1">
      <c r="A368" s="261"/>
      <c r="B368" s="166"/>
      <c r="C368" s="158"/>
      <c r="D368" s="164"/>
      <c r="E368" s="158"/>
      <c r="F368" s="262"/>
      <c r="H368" s="257"/>
      <c r="I368" s="257"/>
      <c r="J368" s="257"/>
      <c r="K368" s="257"/>
      <c r="L368" s="257"/>
      <c r="M368" s="257"/>
      <c r="N368" s="257"/>
      <c r="O368" s="257"/>
      <c r="P368" s="257"/>
      <c r="Q368" s="257"/>
      <c r="R368" s="257"/>
      <c r="S368" s="257"/>
      <c r="T368" s="257"/>
    </row>
    <row r="369" spans="1:20" s="256" customFormat="1" ht="15" customHeight="1">
      <c r="A369" s="261"/>
      <c r="B369" s="166"/>
      <c r="C369" s="158"/>
      <c r="D369" s="164"/>
      <c r="E369" s="158"/>
      <c r="F369" s="262"/>
      <c r="H369" s="257"/>
      <c r="I369" s="257"/>
      <c r="J369" s="257"/>
      <c r="K369" s="257"/>
      <c r="L369" s="257"/>
      <c r="M369" s="257"/>
      <c r="N369" s="257"/>
      <c r="O369" s="257"/>
      <c r="P369" s="257"/>
      <c r="Q369" s="257"/>
      <c r="R369" s="257"/>
      <c r="S369" s="257"/>
      <c r="T369" s="257"/>
    </row>
    <row r="370" spans="1:20" s="256" customFormat="1" ht="15" customHeight="1">
      <c r="A370" s="261"/>
      <c r="B370" s="166"/>
      <c r="C370" s="158"/>
      <c r="D370" s="164"/>
      <c r="E370" s="158"/>
      <c r="F370" s="262"/>
      <c r="H370" s="257"/>
      <c r="I370" s="257"/>
      <c r="J370" s="257"/>
      <c r="K370" s="257"/>
      <c r="L370" s="257"/>
      <c r="M370" s="257"/>
      <c r="N370" s="257"/>
      <c r="O370" s="257"/>
      <c r="P370" s="257"/>
      <c r="Q370" s="257"/>
      <c r="R370" s="257"/>
      <c r="S370" s="257"/>
      <c r="T370" s="257"/>
    </row>
    <row r="371" spans="1:20" s="256" customFormat="1" ht="15" customHeight="1">
      <c r="A371" s="261"/>
      <c r="B371" s="166"/>
      <c r="C371" s="158"/>
      <c r="D371" s="164"/>
      <c r="E371" s="158"/>
      <c r="F371" s="262"/>
      <c r="H371" s="257"/>
      <c r="I371" s="257"/>
      <c r="J371" s="257"/>
      <c r="K371" s="257"/>
      <c r="L371" s="257"/>
      <c r="M371" s="257"/>
      <c r="N371" s="257"/>
      <c r="O371" s="257"/>
      <c r="P371" s="257"/>
      <c r="Q371" s="257"/>
      <c r="R371" s="257"/>
      <c r="S371" s="257"/>
      <c r="T371" s="257"/>
    </row>
    <row r="372" spans="1:20" s="256" customFormat="1" ht="15" customHeight="1">
      <c r="A372" s="261"/>
      <c r="B372" s="166"/>
      <c r="C372" s="158"/>
      <c r="D372" s="164"/>
      <c r="E372" s="158"/>
      <c r="F372" s="262"/>
      <c r="H372" s="257"/>
      <c r="I372" s="257"/>
      <c r="J372" s="257"/>
      <c r="K372" s="257"/>
      <c r="L372" s="257"/>
      <c r="M372" s="257"/>
      <c r="N372" s="257"/>
      <c r="O372" s="257"/>
      <c r="P372" s="257"/>
      <c r="Q372" s="257"/>
      <c r="R372" s="257"/>
      <c r="S372" s="257"/>
      <c r="T372" s="257"/>
    </row>
    <row r="373" spans="1:20" s="256" customFormat="1" ht="15" customHeight="1">
      <c r="A373" s="261"/>
      <c r="B373" s="166"/>
      <c r="C373" s="158"/>
      <c r="D373" s="164"/>
      <c r="E373" s="158"/>
      <c r="F373" s="262"/>
      <c r="H373" s="257"/>
      <c r="I373" s="257"/>
      <c r="J373" s="257"/>
      <c r="K373" s="257"/>
      <c r="L373" s="257"/>
      <c r="M373" s="257"/>
      <c r="N373" s="257"/>
      <c r="O373" s="257"/>
      <c r="P373" s="257"/>
      <c r="Q373" s="257"/>
      <c r="R373" s="257"/>
      <c r="S373" s="257"/>
      <c r="T373" s="257"/>
    </row>
    <row r="374" spans="1:20" s="256" customFormat="1" ht="15" customHeight="1">
      <c r="A374" s="261"/>
      <c r="B374" s="166"/>
      <c r="C374" s="158"/>
      <c r="D374" s="164"/>
      <c r="E374" s="158"/>
      <c r="F374" s="262"/>
      <c r="H374" s="257"/>
      <c r="I374" s="257"/>
      <c r="J374" s="257"/>
      <c r="K374" s="257"/>
      <c r="L374" s="257"/>
      <c r="M374" s="257"/>
      <c r="N374" s="257"/>
      <c r="O374" s="257"/>
      <c r="P374" s="257"/>
      <c r="Q374" s="257"/>
      <c r="R374" s="257"/>
      <c r="S374" s="257"/>
      <c r="T374" s="257"/>
    </row>
    <row r="375" spans="1:20" s="256" customFormat="1" ht="15" customHeight="1">
      <c r="A375" s="261"/>
      <c r="B375" s="166"/>
      <c r="C375" s="158"/>
      <c r="D375" s="164"/>
      <c r="E375" s="158"/>
      <c r="F375" s="262"/>
      <c r="H375" s="257"/>
      <c r="I375" s="257"/>
      <c r="J375" s="257"/>
      <c r="K375" s="257"/>
      <c r="L375" s="257"/>
      <c r="M375" s="257"/>
      <c r="N375" s="257"/>
      <c r="O375" s="257"/>
      <c r="P375" s="257"/>
      <c r="Q375" s="257"/>
      <c r="R375" s="257"/>
      <c r="S375" s="257"/>
      <c r="T375" s="257"/>
    </row>
    <row r="376" spans="1:20" s="256" customFormat="1" ht="15" customHeight="1">
      <c r="A376" s="261"/>
      <c r="B376" s="166"/>
      <c r="C376" s="158"/>
      <c r="D376" s="164"/>
      <c r="E376" s="158"/>
      <c r="F376" s="262"/>
      <c r="H376" s="257"/>
      <c r="I376" s="257"/>
      <c r="J376" s="257"/>
      <c r="K376" s="257"/>
      <c r="L376" s="257"/>
      <c r="M376" s="257"/>
      <c r="N376" s="257"/>
      <c r="O376" s="257"/>
      <c r="P376" s="257"/>
      <c r="Q376" s="257"/>
      <c r="R376" s="257"/>
      <c r="S376" s="257"/>
      <c r="T376" s="257"/>
    </row>
    <row r="377" spans="1:20" s="256" customFormat="1" ht="15" customHeight="1">
      <c r="A377" s="261"/>
      <c r="B377" s="166"/>
      <c r="C377" s="158"/>
      <c r="D377" s="164"/>
      <c r="E377" s="158"/>
      <c r="F377" s="262"/>
      <c r="H377" s="257"/>
      <c r="I377" s="257"/>
      <c r="J377" s="257"/>
      <c r="K377" s="257"/>
      <c r="L377" s="257"/>
      <c r="M377" s="257"/>
      <c r="N377" s="257"/>
      <c r="O377" s="257"/>
      <c r="P377" s="257"/>
      <c r="Q377" s="257"/>
      <c r="R377" s="257"/>
      <c r="S377" s="257"/>
      <c r="T377" s="257"/>
    </row>
    <row r="378" spans="1:20" s="256" customFormat="1" ht="15" customHeight="1">
      <c r="A378" s="261"/>
      <c r="B378" s="166"/>
      <c r="C378" s="158"/>
      <c r="D378" s="164"/>
      <c r="E378" s="158"/>
      <c r="F378" s="262"/>
      <c r="H378" s="257"/>
      <c r="I378" s="257"/>
      <c r="J378" s="257"/>
      <c r="K378" s="257"/>
      <c r="L378" s="257"/>
      <c r="M378" s="257"/>
      <c r="N378" s="257"/>
      <c r="O378" s="257"/>
      <c r="P378" s="257"/>
      <c r="Q378" s="257"/>
      <c r="R378" s="257"/>
      <c r="S378" s="257"/>
      <c r="T378" s="257"/>
    </row>
    <row r="379" spans="1:20" s="256" customFormat="1" ht="15" customHeight="1">
      <c r="A379" s="261"/>
      <c r="B379" s="166"/>
      <c r="C379" s="158"/>
      <c r="D379" s="164"/>
      <c r="E379" s="158"/>
      <c r="F379" s="262"/>
      <c r="H379" s="257"/>
      <c r="I379" s="257"/>
      <c r="J379" s="257"/>
      <c r="K379" s="257"/>
      <c r="L379" s="257"/>
      <c r="M379" s="257"/>
      <c r="N379" s="257"/>
      <c r="O379" s="257"/>
      <c r="P379" s="257"/>
      <c r="Q379" s="257"/>
      <c r="R379" s="257"/>
      <c r="S379" s="257"/>
      <c r="T379" s="257"/>
    </row>
    <row r="380" spans="1:20" s="256" customFormat="1" ht="15" customHeight="1">
      <c r="A380" s="261"/>
      <c r="B380" s="166"/>
      <c r="C380" s="158"/>
      <c r="D380" s="164"/>
      <c r="E380" s="158"/>
      <c r="F380" s="262"/>
      <c r="H380" s="257"/>
      <c r="I380" s="257"/>
      <c r="J380" s="257"/>
      <c r="K380" s="257"/>
      <c r="L380" s="257"/>
      <c r="M380" s="257"/>
      <c r="N380" s="257"/>
      <c r="O380" s="257"/>
      <c r="P380" s="257"/>
      <c r="Q380" s="257"/>
      <c r="R380" s="257"/>
      <c r="S380" s="257"/>
      <c r="T380" s="257"/>
    </row>
    <row r="381" spans="1:20" s="256" customFormat="1" ht="15" customHeight="1">
      <c r="A381" s="261"/>
      <c r="B381" s="166"/>
      <c r="C381" s="158"/>
      <c r="D381" s="164"/>
      <c r="E381" s="158"/>
      <c r="F381" s="262"/>
      <c r="H381" s="257"/>
      <c r="I381" s="257"/>
      <c r="J381" s="257"/>
      <c r="K381" s="257"/>
      <c r="L381" s="257"/>
      <c r="M381" s="257"/>
      <c r="N381" s="257"/>
      <c r="O381" s="257"/>
      <c r="P381" s="257"/>
      <c r="Q381" s="257"/>
      <c r="R381" s="257"/>
      <c r="S381" s="257"/>
      <c r="T381" s="257"/>
    </row>
    <row r="382" spans="1:20" s="256" customFormat="1" ht="15" customHeight="1">
      <c r="A382" s="261"/>
      <c r="B382" s="166"/>
      <c r="C382" s="158"/>
      <c r="D382" s="164"/>
      <c r="E382" s="158"/>
      <c r="F382" s="262"/>
      <c r="H382" s="257"/>
      <c r="I382" s="257"/>
      <c r="J382" s="257"/>
      <c r="K382" s="257"/>
      <c r="L382" s="257"/>
      <c r="M382" s="257"/>
      <c r="N382" s="257"/>
      <c r="O382" s="257"/>
      <c r="P382" s="257"/>
      <c r="Q382" s="257"/>
      <c r="R382" s="257"/>
      <c r="S382" s="257"/>
      <c r="T382" s="257"/>
    </row>
    <row r="383" spans="1:20" s="256" customFormat="1" ht="15" customHeight="1">
      <c r="A383" s="261"/>
      <c r="B383" s="166"/>
      <c r="C383" s="158"/>
      <c r="D383" s="164"/>
      <c r="E383" s="158"/>
      <c r="F383" s="262"/>
      <c r="H383" s="257"/>
      <c r="I383" s="257"/>
      <c r="J383" s="257"/>
      <c r="K383" s="257"/>
      <c r="L383" s="257"/>
      <c r="M383" s="257"/>
      <c r="N383" s="257"/>
      <c r="O383" s="257"/>
      <c r="P383" s="257"/>
      <c r="Q383" s="257"/>
      <c r="R383" s="257"/>
      <c r="S383" s="257"/>
      <c r="T383" s="257"/>
    </row>
    <row r="384" spans="1:20" s="256" customFormat="1" ht="15" customHeight="1">
      <c r="A384" s="261"/>
      <c r="B384" s="166"/>
      <c r="C384" s="158"/>
      <c r="D384" s="164"/>
      <c r="E384" s="158"/>
      <c r="F384" s="262"/>
      <c r="H384" s="257"/>
      <c r="I384" s="257"/>
      <c r="J384" s="257"/>
      <c r="K384" s="257"/>
      <c r="L384" s="257"/>
      <c r="M384" s="257"/>
      <c r="N384" s="257"/>
      <c r="O384" s="257"/>
      <c r="P384" s="257"/>
      <c r="Q384" s="257"/>
      <c r="R384" s="257"/>
      <c r="S384" s="257"/>
      <c r="T384" s="257"/>
    </row>
    <row r="385" spans="1:20" s="256" customFormat="1" ht="15" customHeight="1">
      <c r="A385" s="261"/>
      <c r="B385" s="166"/>
      <c r="C385" s="158"/>
      <c r="D385" s="164"/>
      <c r="E385" s="158"/>
      <c r="F385" s="262"/>
      <c r="H385" s="257"/>
      <c r="I385" s="257"/>
      <c r="J385" s="257"/>
      <c r="K385" s="257"/>
      <c r="L385" s="257"/>
      <c r="M385" s="257"/>
      <c r="N385" s="257"/>
      <c r="O385" s="257"/>
      <c r="P385" s="257"/>
      <c r="Q385" s="257"/>
      <c r="R385" s="257"/>
      <c r="S385" s="257"/>
      <c r="T385" s="257"/>
    </row>
    <row r="386" spans="1:20" s="256" customFormat="1" ht="15" customHeight="1">
      <c r="A386" s="261"/>
      <c r="B386" s="166"/>
      <c r="C386" s="158"/>
      <c r="D386" s="164"/>
      <c r="E386" s="158"/>
      <c r="F386" s="262"/>
      <c r="H386" s="257"/>
      <c r="I386" s="257"/>
      <c r="J386" s="257"/>
      <c r="K386" s="257"/>
      <c r="L386" s="257"/>
      <c r="M386" s="257"/>
      <c r="N386" s="257"/>
      <c r="O386" s="257"/>
      <c r="P386" s="257"/>
      <c r="Q386" s="257"/>
      <c r="R386" s="257"/>
      <c r="S386" s="257"/>
      <c r="T386" s="257"/>
    </row>
    <row r="387" spans="1:20" s="256" customFormat="1" ht="15" customHeight="1">
      <c r="A387" s="261"/>
      <c r="B387" s="166"/>
      <c r="C387" s="158"/>
      <c r="D387" s="164"/>
      <c r="E387" s="158"/>
      <c r="F387" s="262"/>
      <c r="H387" s="257"/>
      <c r="I387" s="257"/>
      <c r="J387" s="257"/>
      <c r="K387" s="257"/>
      <c r="L387" s="257"/>
      <c r="M387" s="257"/>
      <c r="N387" s="257"/>
      <c r="O387" s="257"/>
      <c r="P387" s="257"/>
      <c r="Q387" s="257"/>
      <c r="R387" s="257"/>
      <c r="S387" s="257"/>
      <c r="T387" s="257"/>
    </row>
    <row r="388" spans="1:20" s="256" customFormat="1" ht="15" customHeight="1">
      <c r="A388" s="261"/>
      <c r="B388" s="166"/>
      <c r="C388" s="158"/>
      <c r="D388" s="164"/>
      <c r="E388" s="158"/>
      <c r="F388" s="262"/>
      <c r="H388" s="257"/>
      <c r="I388" s="257"/>
      <c r="J388" s="257"/>
      <c r="K388" s="257"/>
      <c r="L388" s="257"/>
      <c r="M388" s="257"/>
      <c r="N388" s="257"/>
      <c r="O388" s="257"/>
      <c r="P388" s="257"/>
      <c r="Q388" s="257"/>
      <c r="R388" s="257"/>
      <c r="S388" s="257"/>
      <c r="T388" s="257"/>
    </row>
    <row r="389" spans="1:20" s="256" customFormat="1" ht="15" customHeight="1">
      <c r="A389" s="261"/>
      <c r="B389" s="166"/>
      <c r="C389" s="158"/>
      <c r="D389" s="164"/>
      <c r="E389" s="158"/>
      <c r="F389" s="262"/>
      <c r="H389" s="257"/>
      <c r="I389" s="257"/>
      <c r="J389" s="257"/>
      <c r="K389" s="257"/>
      <c r="L389" s="257"/>
      <c r="M389" s="257"/>
      <c r="N389" s="257"/>
      <c r="O389" s="257"/>
      <c r="P389" s="257"/>
      <c r="Q389" s="257"/>
      <c r="R389" s="257"/>
      <c r="S389" s="257"/>
      <c r="T389" s="257"/>
    </row>
    <row r="390" spans="1:20" s="256" customFormat="1" ht="15" customHeight="1">
      <c r="A390" s="261"/>
      <c r="B390" s="166"/>
      <c r="C390" s="158"/>
      <c r="D390" s="164"/>
      <c r="E390" s="158"/>
      <c r="F390" s="262"/>
      <c r="H390" s="257"/>
      <c r="I390" s="257"/>
      <c r="J390" s="257"/>
      <c r="K390" s="257"/>
      <c r="L390" s="257"/>
      <c r="M390" s="257"/>
      <c r="N390" s="257"/>
      <c r="O390" s="257"/>
      <c r="P390" s="257"/>
      <c r="Q390" s="257"/>
      <c r="R390" s="257"/>
      <c r="S390" s="257"/>
      <c r="T390" s="257"/>
    </row>
    <row r="391" spans="1:20" s="256" customFormat="1" ht="15" customHeight="1">
      <c r="A391" s="261"/>
      <c r="B391" s="166"/>
      <c r="C391" s="158"/>
      <c r="D391" s="164"/>
      <c r="E391" s="158"/>
      <c r="F391" s="262"/>
      <c r="H391" s="257"/>
      <c r="I391" s="257"/>
      <c r="J391" s="257"/>
      <c r="K391" s="257"/>
      <c r="L391" s="257"/>
      <c r="M391" s="257"/>
      <c r="N391" s="257"/>
      <c r="O391" s="257"/>
      <c r="P391" s="257"/>
      <c r="Q391" s="257"/>
      <c r="R391" s="257"/>
      <c r="S391" s="257"/>
      <c r="T391" s="257"/>
    </row>
    <row r="392" spans="1:20" s="256" customFormat="1" ht="15" customHeight="1">
      <c r="A392" s="261"/>
      <c r="B392" s="166"/>
      <c r="C392" s="158"/>
      <c r="D392" s="164"/>
      <c r="E392" s="158"/>
      <c r="F392" s="262"/>
      <c r="H392" s="257"/>
      <c r="I392" s="257"/>
      <c r="J392" s="257"/>
      <c r="K392" s="257"/>
      <c r="L392" s="257"/>
      <c r="M392" s="257"/>
      <c r="N392" s="257"/>
      <c r="O392" s="257"/>
      <c r="P392" s="257"/>
      <c r="Q392" s="257"/>
      <c r="R392" s="257"/>
      <c r="S392" s="257"/>
      <c r="T392" s="257"/>
    </row>
    <row r="393" spans="1:20" s="256" customFormat="1" ht="15" customHeight="1">
      <c r="A393" s="261"/>
      <c r="B393" s="166"/>
      <c r="C393" s="158"/>
      <c r="D393" s="164"/>
      <c r="E393" s="158"/>
      <c r="F393" s="262"/>
      <c r="H393" s="257"/>
      <c r="I393" s="257"/>
      <c r="J393" s="257"/>
      <c r="K393" s="257"/>
      <c r="L393" s="257"/>
      <c r="M393" s="257"/>
      <c r="N393" s="257"/>
      <c r="O393" s="257"/>
      <c r="P393" s="257"/>
      <c r="Q393" s="257"/>
      <c r="R393" s="257"/>
      <c r="S393" s="257"/>
      <c r="T393" s="257"/>
    </row>
    <row r="394" spans="1:20" s="256" customFormat="1" ht="15" customHeight="1">
      <c r="A394" s="261"/>
      <c r="B394" s="166"/>
      <c r="C394" s="158"/>
      <c r="D394" s="164"/>
      <c r="E394" s="158"/>
      <c r="F394" s="262"/>
      <c r="H394" s="257"/>
      <c r="I394" s="257"/>
      <c r="J394" s="257"/>
      <c r="K394" s="257"/>
      <c r="L394" s="257"/>
      <c r="M394" s="257"/>
      <c r="N394" s="257"/>
      <c r="O394" s="257"/>
      <c r="P394" s="257"/>
      <c r="Q394" s="257"/>
      <c r="R394" s="257"/>
      <c r="S394" s="257"/>
      <c r="T394" s="257"/>
    </row>
    <row r="395" spans="1:20" s="256" customFormat="1" ht="15" customHeight="1">
      <c r="A395" s="261"/>
      <c r="B395" s="166"/>
      <c r="C395" s="158"/>
      <c r="D395" s="164"/>
      <c r="E395" s="158"/>
      <c r="F395" s="262"/>
      <c r="H395" s="257"/>
      <c r="I395" s="257"/>
      <c r="J395" s="257"/>
      <c r="K395" s="257"/>
      <c r="L395" s="257"/>
      <c r="M395" s="257"/>
      <c r="N395" s="257"/>
      <c r="O395" s="257"/>
      <c r="P395" s="257"/>
      <c r="Q395" s="257"/>
      <c r="R395" s="257"/>
      <c r="S395" s="257"/>
      <c r="T395" s="257"/>
    </row>
    <row r="396" spans="1:20" s="256" customFormat="1" ht="15" customHeight="1">
      <c r="A396" s="261"/>
      <c r="B396" s="166"/>
      <c r="C396" s="158"/>
      <c r="D396" s="164"/>
      <c r="E396" s="158"/>
      <c r="F396" s="262"/>
      <c r="H396" s="257"/>
      <c r="I396" s="257"/>
      <c r="J396" s="257"/>
      <c r="K396" s="257"/>
      <c r="L396" s="257"/>
      <c r="M396" s="257"/>
      <c r="N396" s="257"/>
      <c r="O396" s="257"/>
      <c r="P396" s="257"/>
      <c r="Q396" s="257"/>
      <c r="R396" s="257"/>
      <c r="S396" s="257"/>
      <c r="T396" s="257"/>
    </row>
    <row r="397" spans="1:20" s="256" customFormat="1" ht="15" customHeight="1">
      <c r="A397" s="261"/>
      <c r="B397" s="166"/>
      <c r="C397" s="158"/>
      <c r="D397" s="164"/>
      <c r="E397" s="158"/>
      <c r="F397" s="262"/>
      <c r="H397" s="257"/>
      <c r="I397" s="257"/>
      <c r="J397" s="257"/>
      <c r="K397" s="257"/>
      <c r="L397" s="257"/>
      <c r="M397" s="257"/>
      <c r="N397" s="257"/>
      <c r="O397" s="257"/>
      <c r="P397" s="257"/>
      <c r="Q397" s="257"/>
      <c r="R397" s="257"/>
      <c r="S397" s="257"/>
      <c r="T397" s="257"/>
    </row>
    <row r="398" spans="1:20" s="256" customFormat="1" ht="15" customHeight="1">
      <c r="A398" s="261"/>
      <c r="B398" s="166"/>
      <c r="C398" s="158"/>
      <c r="D398" s="164"/>
      <c r="E398" s="158"/>
      <c r="F398" s="262"/>
      <c r="H398" s="257"/>
      <c r="I398" s="257"/>
      <c r="J398" s="257"/>
      <c r="K398" s="257"/>
      <c r="L398" s="257"/>
      <c r="M398" s="257"/>
      <c r="N398" s="257"/>
      <c r="O398" s="257"/>
      <c r="P398" s="257"/>
      <c r="Q398" s="257"/>
      <c r="R398" s="257"/>
      <c r="S398" s="257"/>
      <c r="T398" s="257"/>
    </row>
    <row r="399" spans="1:20" s="256" customFormat="1" ht="15" customHeight="1">
      <c r="A399" s="261"/>
      <c r="B399" s="166"/>
      <c r="C399" s="158"/>
      <c r="D399" s="164"/>
      <c r="E399" s="158"/>
      <c r="F399" s="262"/>
      <c r="H399" s="257"/>
      <c r="I399" s="257"/>
      <c r="J399" s="257"/>
      <c r="K399" s="257"/>
      <c r="L399" s="257"/>
      <c r="M399" s="257"/>
      <c r="N399" s="257"/>
      <c r="O399" s="257"/>
      <c r="P399" s="257"/>
      <c r="Q399" s="257"/>
      <c r="R399" s="257"/>
      <c r="S399" s="257"/>
      <c r="T399" s="257"/>
    </row>
    <row r="400" spans="1:20" s="256" customFormat="1" ht="15" customHeight="1">
      <c r="A400" s="261"/>
      <c r="B400" s="166"/>
      <c r="C400" s="158"/>
      <c r="D400" s="164"/>
      <c r="E400" s="158"/>
      <c r="F400" s="262"/>
      <c r="H400" s="257"/>
      <c r="I400" s="257"/>
      <c r="J400" s="257"/>
      <c r="K400" s="257"/>
      <c r="L400" s="257"/>
      <c r="M400" s="257"/>
      <c r="N400" s="257"/>
      <c r="O400" s="257"/>
      <c r="P400" s="257"/>
      <c r="Q400" s="257"/>
      <c r="R400" s="257"/>
      <c r="S400" s="257"/>
      <c r="T400" s="257"/>
    </row>
    <row r="401" spans="1:20" s="256" customFormat="1" ht="15" customHeight="1">
      <c r="A401" s="261"/>
      <c r="B401" s="166"/>
      <c r="C401" s="158"/>
      <c r="D401" s="164"/>
      <c r="E401" s="158"/>
      <c r="F401" s="262"/>
      <c r="H401" s="257"/>
      <c r="I401" s="257"/>
      <c r="J401" s="257"/>
      <c r="K401" s="257"/>
      <c r="L401" s="257"/>
      <c r="M401" s="257"/>
      <c r="N401" s="257"/>
      <c r="O401" s="257"/>
      <c r="P401" s="257"/>
      <c r="Q401" s="257"/>
      <c r="R401" s="257"/>
      <c r="S401" s="257"/>
      <c r="T401" s="257"/>
    </row>
    <row r="402" spans="1:20" s="256" customFormat="1" ht="15" customHeight="1">
      <c r="A402" s="261"/>
      <c r="B402" s="166"/>
      <c r="C402" s="158"/>
      <c r="D402" s="164"/>
      <c r="E402" s="158"/>
      <c r="F402" s="262"/>
      <c r="H402" s="257"/>
      <c r="I402" s="257"/>
      <c r="J402" s="257"/>
      <c r="K402" s="257"/>
      <c r="L402" s="257"/>
      <c r="M402" s="257"/>
      <c r="N402" s="257"/>
      <c r="O402" s="257"/>
      <c r="P402" s="257"/>
      <c r="Q402" s="257"/>
      <c r="R402" s="257"/>
      <c r="S402" s="257"/>
      <c r="T402" s="257"/>
    </row>
    <row r="403" spans="1:20" s="256" customFormat="1" ht="15" customHeight="1">
      <c r="A403" s="261"/>
      <c r="B403" s="166"/>
      <c r="C403" s="158"/>
      <c r="D403" s="164"/>
      <c r="E403" s="158"/>
      <c r="F403" s="262"/>
      <c r="H403" s="257"/>
      <c r="I403" s="257"/>
      <c r="J403" s="257"/>
      <c r="K403" s="257"/>
      <c r="L403" s="257"/>
      <c r="M403" s="257"/>
      <c r="N403" s="257"/>
      <c r="O403" s="257"/>
      <c r="P403" s="257"/>
      <c r="Q403" s="257"/>
      <c r="R403" s="257"/>
      <c r="S403" s="257"/>
      <c r="T403" s="257"/>
    </row>
    <row r="404" spans="1:20" s="256" customFormat="1" ht="15" customHeight="1">
      <c r="A404" s="261"/>
      <c r="B404" s="166"/>
      <c r="C404" s="158"/>
      <c r="D404" s="164"/>
      <c r="E404" s="158"/>
      <c r="F404" s="262"/>
      <c r="H404" s="257"/>
      <c r="I404" s="257"/>
      <c r="J404" s="257"/>
      <c r="K404" s="257"/>
      <c r="L404" s="257"/>
      <c r="M404" s="257"/>
      <c r="N404" s="257"/>
      <c r="O404" s="257"/>
      <c r="P404" s="257"/>
      <c r="Q404" s="257"/>
      <c r="R404" s="257"/>
      <c r="S404" s="257"/>
      <c r="T404" s="257"/>
    </row>
    <row r="405" spans="1:20" s="256" customFormat="1" ht="15" customHeight="1">
      <c r="A405" s="261"/>
      <c r="B405" s="166"/>
      <c r="C405" s="158"/>
      <c r="D405" s="164"/>
      <c r="E405" s="158"/>
      <c r="F405" s="262"/>
      <c r="H405" s="257"/>
      <c r="I405" s="257"/>
      <c r="J405" s="257"/>
      <c r="K405" s="257"/>
      <c r="L405" s="257"/>
      <c r="M405" s="257"/>
      <c r="N405" s="257"/>
      <c r="O405" s="257"/>
      <c r="P405" s="257"/>
      <c r="Q405" s="257"/>
      <c r="R405" s="257"/>
      <c r="S405" s="257"/>
      <c r="T405" s="257"/>
    </row>
    <row r="406" spans="1:20" s="256" customFormat="1" ht="15" customHeight="1">
      <c r="A406" s="261"/>
      <c r="B406" s="166"/>
      <c r="C406" s="158"/>
      <c r="D406" s="164"/>
      <c r="E406" s="158"/>
      <c r="F406" s="262"/>
      <c r="H406" s="257"/>
      <c r="I406" s="257"/>
      <c r="J406" s="257"/>
      <c r="K406" s="257"/>
      <c r="L406" s="257"/>
      <c r="M406" s="257"/>
      <c r="N406" s="257"/>
      <c r="O406" s="257"/>
      <c r="P406" s="257"/>
      <c r="Q406" s="257"/>
      <c r="R406" s="257"/>
      <c r="S406" s="257"/>
      <c r="T406" s="257"/>
    </row>
    <row r="407" spans="1:20" s="256" customFormat="1" ht="15" customHeight="1">
      <c r="A407" s="261"/>
      <c r="B407" s="166"/>
      <c r="C407" s="158"/>
      <c r="D407" s="164"/>
      <c r="E407" s="158"/>
      <c r="F407" s="262"/>
      <c r="H407" s="257"/>
      <c r="I407" s="257"/>
      <c r="J407" s="257"/>
      <c r="K407" s="257"/>
      <c r="L407" s="257"/>
      <c r="M407" s="257"/>
      <c r="N407" s="257"/>
      <c r="O407" s="257"/>
      <c r="P407" s="257"/>
      <c r="Q407" s="257"/>
      <c r="R407" s="257"/>
      <c r="S407" s="257"/>
      <c r="T407" s="257"/>
    </row>
    <row r="408" spans="1:20" s="256" customFormat="1" ht="15" customHeight="1">
      <c r="A408" s="261"/>
      <c r="B408" s="166"/>
      <c r="C408" s="158"/>
      <c r="D408" s="164"/>
      <c r="E408" s="158"/>
      <c r="F408" s="262"/>
      <c r="H408" s="257"/>
      <c r="I408" s="257"/>
      <c r="J408" s="257"/>
      <c r="K408" s="257"/>
      <c r="L408" s="257"/>
      <c r="M408" s="257"/>
      <c r="N408" s="257"/>
      <c r="O408" s="257"/>
      <c r="P408" s="257"/>
      <c r="Q408" s="257"/>
      <c r="R408" s="257"/>
      <c r="S408" s="257"/>
      <c r="T408" s="257"/>
    </row>
    <row r="409" spans="1:20" s="256" customFormat="1" ht="15" customHeight="1">
      <c r="A409" s="261"/>
      <c r="B409" s="166"/>
      <c r="C409" s="158"/>
      <c r="D409" s="164"/>
      <c r="E409" s="158"/>
      <c r="F409" s="262"/>
      <c r="H409" s="257"/>
      <c r="I409" s="257"/>
      <c r="J409" s="257"/>
      <c r="K409" s="257"/>
      <c r="L409" s="257"/>
      <c r="M409" s="257"/>
      <c r="N409" s="257"/>
      <c r="O409" s="257"/>
      <c r="P409" s="257"/>
      <c r="Q409" s="257"/>
      <c r="R409" s="257"/>
      <c r="S409" s="257"/>
      <c r="T409" s="257"/>
    </row>
    <row r="410" spans="1:20" s="256" customFormat="1" ht="15" customHeight="1">
      <c r="A410" s="261"/>
      <c r="B410" s="166"/>
      <c r="C410" s="158"/>
      <c r="D410" s="164"/>
      <c r="E410" s="158"/>
      <c r="F410" s="262"/>
      <c r="H410" s="257"/>
      <c r="I410" s="257"/>
      <c r="J410" s="257"/>
      <c r="K410" s="257"/>
      <c r="L410" s="257"/>
      <c r="M410" s="257"/>
      <c r="N410" s="257"/>
      <c r="O410" s="257"/>
      <c r="P410" s="257"/>
      <c r="Q410" s="257"/>
      <c r="R410" s="257"/>
      <c r="S410" s="257"/>
      <c r="T410" s="257"/>
    </row>
    <row r="411" spans="1:20" s="256" customFormat="1" ht="15" customHeight="1">
      <c r="A411" s="261"/>
      <c r="B411" s="166"/>
      <c r="C411" s="158"/>
      <c r="D411" s="164"/>
      <c r="E411" s="158"/>
      <c r="F411" s="262"/>
      <c r="H411" s="257"/>
      <c r="I411" s="257"/>
      <c r="J411" s="257"/>
      <c r="K411" s="257"/>
      <c r="L411" s="257"/>
      <c r="M411" s="257"/>
      <c r="N411" s="257"/>
      <c r="O411" s="257"/>
      <c r="P411" s="257"/>
      <c r="Q411" s="257"/>
      <c r="R411" s="257"/>
      <c r="S411" s="257"/>
      <c r="T411" s="257"/>
    </row>
    <row r="412" spans="1:20" s="256" customFormat="1" ht="15" customHeight="1">
      <c r="A412" s="261"/>
      <c r="B412" s="166"/>
      <c r="C412" s="158"/>
      <c r="D412" s="164"/>
      <c r="E412" s="158"/>
      <c r="F412" s="262"/>
      <c r="H412" s="257"/>
      <c r="I412" s="257"/>
      <c r="J412" s="257"/>
      <c r="K412" s="257"/>
      <c r="L412" s="257"/>
      <c r="M412" s="257"/>
      <c r="N412" s="257"/>
      <c r="O412" s="257"/>
      <c r="P412" s="257"/>
      <c r="Q412" s="257"/>
      <c r="R412" s="257"/>
      <c r="S412" s="257"/>
      <c r="T412" s="257"/>
    </row>
    <row r="413" spans="1:20" s="256" customFormat="1" ht="15" customHeight="1">
      <c r="A413" s="261"/>
      <c r="B413" s="166"/>
      <c r="C413" s="158"/>
      <c r="D413" s="164"/>
      <c r="E413" s="158"/>
      <c r="F413" s="262"/>
      <c r="H413" s="257"/>
      <c r="I413" s="257"/>
      <c r="J413" s="257"/>
      <c r="K413" s="257"/>
      <c r="L413" s="257"/>
      <c r="M413" s="257"/>
      <c r="N413" s="257"/>
      <c r="O413" s="257"/>
      <c r="P413" s="257"/>
      <c r="Q413" s="257"/>
      <c r="R413" s="257"/>
      <c r="S413" s="257"/>
      <c r="T413" s="257"/>
    </row>
    <row r="414" spans="1:20" s="256" customFormat="1" ht="15" customHeight="1">
      <c r="A414" s="261"/>
      <c r="B414" s="166"/>
      <c r="C414" s="158"/>
      <c r="D414" s="164"/>
      <c r="E414" s="158"/>
      <c r="F414" s="262"/>
      <c r="H414" s="257"/>
      <c r="I414" s="257"/>
      <c r="J414" s="257"/>
      <c r="K414" s="257"/>
      <c r="L414" s="257"/>
      <c r="M414" s="257"/>
      <c r="N414" s="257"/>
      <c r="O414" s="257"/>
      <c r="P414" s="257"/>
      <c r="Q414" s="257"/>
      <c r="R414" s="257"/>
      <c r="S414" s="257"/>
      <c r="T414" s="257"/>
    </row>
    <row r="415" spans="1:20" s="256" customFormat="1" ht="15" customHeight="1">
      <c r="A415" s="261"/>
      <c r="B415" s="166"/>
      <c r="C415" s="158"/>
      <c r="D415" s="164"/>
      <c r="E415" s="158"/>
      <c r="F415" s="262"/>
      <c r="H415" s="257"/>
      <c r="I415" s="257"/>
      <c r="J415" s="257"/>
      <c r="K415" s="257"/>
      <c r="L415" s="257"/>
      <c r="M415" s="257"/>
      <c r="N415" s="257"/>
      <c r="O415" s="257"/>
      <c r="P415" s="257"/>
      <c r="Q415" s="257"/>
      <c r="R415" s="257"/>
      <c r="S415" s="257"/>
      <c r="T415" s="257"/>
    </row>
    <row r="416" spans="1:20" s="256" customFormat="1" ht="15" customHeight="1">
      <c r="A416" s="261"/>
      <c r="B416" s="166"/>
      <c r="C416" s="158"/>
      <c r="D416" s="164"/>
      <c r="E416" s="158"/>
      <c r="F416" s="262"/>
      <c r="H416" s="257"/>
      <c r="I416" s="257"/>
      <c r="J416" s="257"/>
      <c r="K416" s="257"/>
      <c r="L416" s="257"/>
      <c r="M416" s="257"/>
      <c r="N416" s="257"/>
      <c r="O416" s="257"/>
      <c r="P416" s="257"/>
      <c r="Q416" s="257"/>
      <c r="R416" s="257"/>
      <c r="S416" s="257"/>
      <c r="T416" s="257"/>
    </row>
    <row r="417" spans="1:20" s="256" customFormat="1" ht="15" customHeight="1">
      <c r="A417" s="261"/>
      <c r="B417" s="166"/>
      <c r="C417" s="158"/>
      <c r="D417" s="164"/>
      <c r="E417" s="158"/>
      <c r="F417" s="262"/>
      <c r="H417" s="257"/>
      <c r="I417" s="257"/>
      <c r="J417" s="257"/>
      <c r="K417" s="257"/>
      <c r="L417" s="257"/>
      <c r="M417" s="257"/>
      <c r="N417" s="257"/>
      <c r="O417" s="257"/>
      <c r="P417" s="257"/>
      <c r="Q417" s="257"/>
      <c r="R417" s="257"/>
      <c r="S417" s="257"/>
      <c r="T417" s="257"/>
    </row>
    <row r="418" spans="1:20" s="256" customFormat="1" ht="15" customHeight="1">
      <c r="A418" s="261"/>
      <c r="B418" s="166"/>
      <c r="C418" s="158"/>
      <c r="D418" s="164"/>
      <c r="E418" s="158"/>
      <c r="F418" s="262"/>
      <c r="H418" s="257"/>
      <c r="I418" s="257"/>
      <c r="J418" s="257"/>
      <c r="K418" s="257"/>
      <c r="L418" s="257"/>
      <c r="M418" s="257"/>
      <c r="N418" s="257"/>
      <c r="O418" s="257"/>
      <c r="P418" s="257"/>
      <c r="Q418" s="257"/>
      <c r="R418" s="257"/>
      <c r="S418" s="257"/>
      <c r="T418" s="257"/>
    </row>
    <row r="419" spans="1:20" s="256" customFormat="1" ht="15" customHeight="1">
      <c r="A419" s="261"/>
      <c r="B419" s="166"/>
      <c r="C419" s="158"/>
      <c r="D419" s="164"/>
      <c r="E419" s="158"/>
      <c r="F419" s="262"/>
      <c r="H419" s="257"/>
      <c r="I419" s="257"/>
      <c r="J419" s="257"/>
      <c r="K419" s="257"/>
      <c r="L419" s="257"/>
      <c r="M419" s="257"/>
      <c r="N419" s="257"/>
      <c r="O419" s="257"/>
      <c r="P419" s="257"/>
      <c r="Q419" s="257"/>
      <c r="R419" s="257"/>
      <c r="S419" s="257"/>
      <c r="T419" s="25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topLeftCell="A40" zoomScale="117" zoomScaleNormal="100" zoomScaleSheetLayoutView="117" workbookViewId="0">
      <selection activeCell="E6" sqref="E6"/>
    </sheetView>
  </sheetViews>
  <sheetFormatPr defaultColWidth="9.140625" defaultRowHeight="15"/>
  <cols>
    <col min="1" max="1" width="6" style="760" customWidth="1"/>
    <col min="2" max="2" width="47.7109375" style="776" customWidth="1"/>
    <col min="3" max="3" width="5.42578125" style="760" bestFit="1" customWidth="1"/>
    <col min="4" max="4" width="8" style="276" customWidth="1"/>
    <col min="5" max="5" width="7.7109375" style="788" bestFit="1" customWidth="1"/>
    <col min="6" max="6" width="12.5703125" style="154" bestFit="1" customWidth="1"/>
    <col min="7" max="16384" width="9.140625" style="148"/>
  </cols>
  <sheetData>
    <row r="1" spans="1:6">
      <c r="A1" s="755" t="s">
        <v>0</v>
      </c>
      <c r="B1" s="756" t="s">
        <v>1</v>
      </c>
      <c r="C1" s="755" t="s">
        <v>2</v>
      </c>
      <c r="D1" s="757" t="s">
        <v>798</v>
      </c>
      <c r="E1" s="758" t="s">
        <v>640</v>
      </c>
      <c r="F1" s="759" t="s">
        <v>1392</v>
      </c>
    </row>
    <row r="2" spans="1:6">
      <c r="B2" s="761"/>
      <c r="E2" s="762"/>
    </row>
    <row r="3" spans="1:6" s="152" customFormat="1">
      <c r="A3" s="763"/>
      <c r="B3" s="764" t="s">
        <v>631</v>
      </c>
      <c r="C3" s="765"/>
      <c r="D3" s="766"/>
      <c r="E3" s="767"/>
      <c r="F3" s="768"/>
    </row>
    <row r="4" spans="1:6" s="152" customFormat="1">
      <c r="A4" s="763"/>
      <c r="B4" s="764" t="s">
        <v>632</v>
      </c>
      <c r="C4" s="769"/>
      <c r="D4" s="766"/>
      <c r="E4" s="770"/>
      <c r="F4" s="771"/>
    </row>
    <row r="5" spans="1:6" s="152" customFormat="1">
      <c r="A5" s="763"/>
      <c r="B5" s="764" t="s">
        <v>633</v>
      </c>
      <c r="C5" s="769"/>
      <c r="D5" s="766"/>
      <c r="E5" s="770"/>
      <c r="F5" s="771"/>
    </row>
    <row r="6" spans="1:6" s="152" customFormat="1">
      <c r="A6" s="763"/>
      <c r="B6" s="772"/>
      <c r="C6" s="769"/>
      <c r="D6" s="766"/>
      <c r="E6" s="770"/>
      <c r="F6" s="771"/>
    </row>
    <row r="7" spans="1:6" s="152" customFormat="1">
      <c r="A7" s="773">
        <v>14</v>
      </c>
      <c r="B7" s="764" t="s">
        <v>1424</v>
      </c>
      <c r="C7" s="583"/>
      <c r="D7" s="584"/>
      <c r="E7" s="585"/>
      <c r="F7" s="586"/>
    </row>
    <row r="8" spans="1:6" s="152" customFormat="1">
      <c r="A8" s="773"/>
      <c r="B8" s="582"/>
      <c r="C8" s="583"/>
      <c r="D8" s="584"/>
      <c r="E8" s="585"/>
      <c r="F8" s="586"/>
    </row>
    <row r="9" spans="1:6" s="152" customFormat="1">
      <c r="A9" s="773"/>
      <c r="B9" s="764"/>
      <c r="C9" s="583"/>
      <c r="D9" s="584"/>
      <c r="E9" s="585"/>
      <c r="F9" s="586"/>
    </row>
    <row r="10" spans="1:6" s="152" customFormat="1" ht="30">
      <c r="A10" s="581">
        <v>14.1</v>
      </c>
      <c r="B10" s="587" t="s">
        <v>394</v>
      </c>
      <c r="C10" s="584" t="s">
        <v>986</v>
      </c>
      <c r="D10" s="584">
        <v>350</v>
      </c>
      <c r="E10" s="585"/>
      <c r="F10" s="586">
        <f>D10*E10</f>
        <v>0</v>
      </c>
    </row>
    <row r="11" spans="1:6" s="152" customFormat="1">
      <c r="A11" s="581"/>
      <c r="B11" s="587" t="s">
        <v>395</v>
      </c>
      <c r="C11" s="583"/>
      <c r="D11" s="584"/>
      <c r="E11" s="585"/>
      <c r="F11" s="586">
        <f t="shared" ref="F11:F14" si="0">D11*E11</f>
        <v>0</v>
      </c>
    </row>
    <row r="12" spans="1:6" s="152" customFormat="1">
      <c r="A12" s="581"/>
      <c r="B12" s="764"/>
      <c r="C12" s="583"/>
      <c r="D12" s="584"/>
      <c r="E12" s="585"/>
      <c r="F12" s="586">
        <f t="shared" si="0"/>
        <v>0</v>
      </c>
    </row>
    <row r="13" spans="1:6" s="152" customFormat="1" ht="75">
      <c r="A13" s="581">
        <v>14.2</v>
      </c>
      <c r="B13" s="587" t="s">
        <v>1389</v>
      </c>
      <c r="C13" s="584" t="s">
        <v>1390</v>
      </c>
      <c r="D13" s="584">
        <v>15</v>
      </c>
      <c r="E13" s="585"/>
      <c r="F13" s="586">
        <f t="shared" si="0"/>
        <v>0</v>
      </c>
    </row>
    <row r="14" spans="1:6" s="152" customFormat="1">
      <c r="A14" s="581"/>
      <c r="B14" s="587"/>
      <c r="C14" s="583"/>
      <c r="D14" s="584"/>
      <c r="E14" s="585"/>
      <c r="F14" s="586">
        <f t="shared" si="0"/>
        <v>0</v>
      </c>
    </row>
    <row r="15" spans="1:6">
      <c r="A15" s="153"/>
      <c r="B15" s="774" t="s">
        <v>1275</v>
      </c>
      <c r="C15" s="775"/>
      <c r="E15" s="278"/>
      <c r="F15" s="154">
        <f>D15*E15</f>
        <v>0</v>
      </c>
    </row>
    <row r="16" spans="1:6" s="781" customFormat="1">
      <c r="A16" s="776"/>
      <c r="B16" s="777" t="s">
        <v>642</v>
      </c>
      <c r="C16" s="776" t="s">
        <v>36</v>
      </c>
      <c r="D16" s="778" t="s">
        <v>36</v>
      </c>
      <c r="E16" s="779"/>
      <c r="F16" s="780" t="s">
        <v>644</v>
      </c>
    </row>
    <row r="17" spans="1:6" s="781" customFormat="1">
      <c r="A17" s="776"/>
      <c r="B17" s="764"/>
      <c r="C17" s="583" t="s">
        <v>36</v>
      </c>
      <c r="D17" s="584" t="s">
        <v>36</v>
      </c>
      <c r="E17" s="585"/>
      <c r="F17" s="586" t="s">
        <v>644</v>
      </c>
    </row>
    <row r="18" spans="1:6" s="781" customFormat="1">
      <c r="A18" s="776"/>
      <c r="B18" s="777" t="s">
        <v>646</v>
      </c>
      <c r="C18" s="776" t="s">
        <v>36</v>
      </c>
      <c r="D18" s="778" t="s">
        <v>36</v>
      </c>
      <c r="E18" s="779"/>
      <c r="F18" s="780" t="s">
        <v>644</v>
      </c>
    </row>
    <row r="19" spans="1:6" s="781" customFormat="1" ht="30">
      <c r="A19" s="782">
        <v>14.3</v>
      </c>
      <c r="B19" s="776" t="s">
        <v>1276</v>
      </c>
      <c r="C19" s="776" t="s">
        <v>35</v>
      </c>
      <c r="D19" s="778">
        <v>470</v>
      </c>
      <c r="E19" s="779"/>
      <c r="F19" s="780">
        <f>E19*D19</f>
        <v>0</v>
      </c>
    </row>
    <row r="20" spans="1:6" s="781" customFormat="1">
      <c r="A20" s="783"/>
      <c r="B20" s="776"/>
      <c r="C20" s="776"/>
      <c r="D20" s="778"/>
      <c r="E20" s="779"/>
      <c r="F20" s="780"/>
    </row>
    <row r="21" spans="1:6" s="781" customFormat="1">
      <c r="A21" s="776">
        <v>14.4</v>
      </c>
      <c r="B21" s="776" t="s">
        <v>648</v>
      </c>
      <c r="C21" s="776" t="s">
        <v>52</v>
      </c>
      <c r="D21" s="778">
        <v>20</v>
      </c>
      <c r="E21" s="779"/>
      <c r="F21" s="780">
        <f t="shared" ref="F21:F41" si="1">E21*D21</f>
        <v>0</v>
      </c>
    </row>
    <row r="22" spans="1:6" s="781" customFormat="1">
      <c r="A22" s="776"/>
      <c r="B22" s="776"/>
      <c r="C22" s="776"/>
      <c r="D22" s="778"/>
      <c r="E22" s="779"/>
      <c r="F22" s="780"/>
    </row>
    <row r="23" spans="1:6" s="781" customFormat="1">
      <c r="A23" s="776"/>
      <c r="B23" s="777" t="s">
        <v>649</v>
      </c>
      <c r="C23" s="776" t="s">
        <v>36</v>
      </c>
      <c r="D23" s="778" t="s">
        <v>36</v>
      </c>
      <c r="E23" s="779"/>
      <c r="F23" s="780"/>
    </row>
    <row r="24" spans="1:6" s="781" customFormat="1">
      <c r="A24" s="776"/>
      <c r="B24" s="776" t="s">
        <v>650</v>
      </c>
      <c r="C24" s="776" t="s">
        <v>36</v>
      </c>
      <c r="D24" s="778"/>
      <c r="E24" s="779"/>
      <c r="F24" s="780"/>
    </row>
    <row r="25" spans="1:6" s="781" customFormat="1">
      <c r="A25" s="776"/>
      <c r="B25" s="776" t="s">
        <v>1278</v>
      </c>
      <c r="C25" s="776" t="s">
        <v>36</v>
      </c>
      <c r="D25" s="778"/>
      <c r="E25" s="779"/>
      <c r="F25" s="780"/>
    </row>
    <row r="26" spans="1:6" s="781" customFormat="1">
      <c r="A26" s="776">
        <v>14.5</v>
      </c>
      <c r="B26" s="776" t="s">
        <v>1280</v>
      </c>
      <c r="C26" s="776" t="s">
        <v>52</v>
      </c>
      <c r="D26" s="778">
        <v>150</v>
      </c>
      <c r="E26" s="779"/>
      <c r="F26" s="780">
        <f t="shared" ref="F26" si="2">E26*D26</f>
        <v>0</v>
      </c>
    </row>
    <row r="27" spans="1:6" s="781" customFormat="1">
      <c r="A27" s="776"/>
      <c r="B27" s="776"/>
      <c r="C27" s="776"/>
      <c r="D27" s="778"/>
      <c r="E27" s="779"/>
      <c r="F27" s="780"/>
    </row>
    <row r="28" spans="1:6" s="781" customFormat="1">
      <c r="A28" s="776">
        <v>14.6</v>
      </c>
      <c r="B28" s="776" t="s">
        <v>1282</v>
      </c>
      <c r="C28" s="776" t="s">
        <v>52</v>
      </c>
      <c r="D28" s="778">
        <v>975</v>
      </c>
      <c r="E28" s="779"/>
      <c r="F28" s="780">
        <f t="shared" si="1"/>
        <v>0</v>
      </c>
    </row>
    <row r="29" spans="1:6" s="781" customFormat="1">
      <c r="A29" s="776"/>
      <c r="B29" s="776"/>
      <c r="C29" s="776"/>
      <c r="D29" s="778"/>
      <c r="E29" s="779"/>
      <c r="F29" s="780"/>
    </row>
    <row r="30" spans="1:6" s="781" customFormat="1">
      <c r="A30" s="776">
        <v>14.7</v>
      </c>
      <c r="B30" s="776" t="s">
        <v>1284</v>
      </c>
      <c r="C30" s="776" t="s">
        <v>52</v>
      </c>
      <c r="D30" s="778">
        <v>500</v>
      </c>
      <c r="E30" s="779"/>
      <c r="F30" s="780">
        <f t="shared" si="1"/>
        <v>0</v>
      </c>
    </row>
    <row r="31" spans="1:6" s="781" customFormat="1">
      <c r="A31" s="776"/>
      <c r="B31" s="776"/>
      <c r="C31" s="776"/>
      <c r="D31" s="778"/>
      <c r="E31" s="779"/>
      <c r="F31" s="780"/>
    </row>
    <row r="32" spans="1:6" s="781" customFormat="1">
      <c r="A32" s="776">
        <v>14.8</v>
      </c>
      <c r="B32" s="776" t="s">
        <v>804</v>
      </c>
      <c r="C32" s="776" t="s">
        <v>52</v>
      </c>
      <c r="D32" s="778">
        <v>25</v>
      </c>
      <c r="E32" s="779"/>
      <c r="F32" s="780">
        <f t="shared" si="1"/>
        <v>0</v>
      </c>
    </row>
    <row r="33" spans="1:6" s="781" customFormat="1">
      <c r="A33" s="776"/>
      <c r="B33" s="776"/>
      <c r="C33" s="776"/>
      <c r="D33" s="778"/>
      <c r="E33" s="779"/>
      <c r="F33" s="780"/>
    </row>
    <row r="34" spans="1:6" s="781" customFormat="1">
      <c r="A34" s="776">
        <v>14.9</v>
      </c>
      <c r="B34" s="776" t="s">
        <v>655</v>
      </c>
      <c r="C34" s="776" t="s">
        <v>52</v>
      </c>
      <c r="D34" s="778">
        <v>75</v>
      </c>
      <c r="E34" s="779"/>
      <c r="F34" s="780">
        <f t="shared" si="1"/>
        <v>0</v>
      </c>
    </row>
    <row r="35" spans="1:6" s="781" customFormat="1">
      <c r="A35" s="783">
        <v>14.1</v>
      </c>
      <c r="B35" s="776" t="s">
        <v>656</v>
      </c>
      <c r="C35" s="776" t="s">
        <v>52</v>
      </c>
      <c r="D35" s="778">
        <v>15</v>
      </c>
      <c r="E35" s="779"/>
      <c r="F35" s="780">
        <f t="shared" si="1"/>
        <v>0</v>
      </c>
    </row>
    <row r="36" spans="1:6" s="781" customFormat="1">
      <c r="A36" s="776">
        <v>14.11</v>
      </c>
      <c r="B36" s="776" t="s">
        <v>657</v>
      </c>
      <c r="C36" s="776" t="s">
        <v>52</v>
      </c>
      <c r="D36" s="778">
        <v>85</v>
      </c>
      <c r="E36" s="779"/>
      <c r="F36" s="780">
        <f t="shared" si="1"/>
        <v>0</v>
      </c>
    </row>
    <row r="37" spans="1:6" s="781" customFormat="1" ht="30">
      <c r="A37" s="776">
        <v>14.12</v>
      </c>
      <c r="B37" s="776" t="s">
        <v>659</v>
      </c>
      <c r="C37" s="776" t="s">
        <v>660</v>
      </c>
      <c r="D37" s="778">
        <v>15</v>
      </c>
      <c r="E37" s="779"/>
      <c r="F37" s="780">
        <f t="shared" si="1"/>
        <v>0</v>
      </c>
    </row>
    <row r="38" spans="1:6" s="781" customFormat="1">
      <c r="A38" s="776"/>
      <c r="B38" s="777" t="s">
        <v>661</v>
      </c>
      <c r="C38" s="776" t="s">
        <v>36</v>
      </c>
      <c r="D38" s="778" t="s">
        <v>36</v>
      </c>
      <c r="E38" s="779"/>
      <c r="F38" s="780"/>
    </row>
    <row r="39" spans="1:6" s="781" customFormat="1">
      <c r="A39" s="776">
        <v>14.13</v>
      </c>
      <c r="B39" s="776" t="s">
        <v>1293</v>
      </c>
      <c r="C39" s="776" t="s">
        <v>52</v>
      </c>
      <c r="D39" s="778">
        <f>D36</f>
        <v>85</v>
      </c>
      <c r="E39" s="779"/>
      <c r="F39" s="780">
        <f t="shared" si="1"/>
        <v>0</v>
      </c>
    </row>
    <row r="40" spans="1:6" s="781" customFormat="1">
      <c r="A40" s="776"/>
      <c r="B40" s="776" t="s">
        <v>665</v>
      </c>
      <c r="C40" s="776" t="s">
        <v>36</v>
      </c>
      <c r="D40" s="778" t="s">
        <v>36</v>
      </c>
      <c r="E40" s="779"/>
      <c r="F40" s="780"/>
    </row>
    <row r="41" spans="1:6" s="781" customFormat="1" ht="30">
      <c r="A41" s="776">
        <v>14.14</v>
      </c>
      <c r="B41" s="776" t="s">
        <v>1297</v>
      </c>
      <c r="C41" s="776" t="s">
        <v>52</v>
      </c>
      <c r="D41" s="778">
        <f>D39</f>
        <v>85</v>
      </c>
      <c r="E41" s="779"/>
      <c r="F41" s="780">
        <f t="shared" si="1"/>
        <v>0</v>
      </c>
    </row>
    <row r="42" spans="1:6" s="787" customFormat="1">
      <c r="A42" s="777"/>
      <c r="B42" s="777" t="s">
        <v>1425</v>
      </c>
      <c r="C42" s="777"/>
      <c r="D42" s="784"/>
      <c r="E42" s="785"/>
      <c r="F42" s="786">
        <f>SUM(F19:F41)</f>
        <v>0</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topLeftCell="A11" zoomScale="115" zoomScaleNormal="100" zoomScaleSheetLayoutView="115" workbookViewId="0">
      <selection activeCell="B27" sqref="B27"/>
    </sheetView>
  </sheetViews>
  <sheetFormatPr defaultColWidth="9.140625" defaultRowHeight="15"/>
  <cols>
    <col min="1" max="1" width="19" style="308" bestFit="1" customWidth="1"/>
    <col min="2" max="2" width="46.42578125" style="293" customWidth="1"/>
    <col min="3" max="3" width="17.28515625" style="309" customWidth="1"/>
    <col min="4" max="241" width="9.140625" style="142"/>
    <col min="242" max="242" width="9.5703125" style="142" customWidth="1"/>
    <col min="243" max="243" width="71.140625" style="142" customWidth="1"/>
    <col min="244" max="244" width="16.28515625" style="142" customWidth="1"/>
    <col min="245" max="245" width="21.85546875" style="142" customWidth="1"/>
    <col min="246" max="246" width="4.140625" style="142" customWidth="1"/>
    <col min="247" max="497" width="9.140625" style="142"/>
    <col min="498" max="498" width="9.5703125" style="142" customWidth="1"/>
    <col min="499" max="499" width="71.140625" style="142" customWidth="1"/>
    <col min="500" max="500" width="16.28515625" style="142" customWidth="1"/>
    <col min="501" max="501" width="21.85546875" style="142" customWidth="1"/>
    <col min="502" max="502" width="4.140625" style="142" customWidth="1"/>
    <col min="503" max="753" width="9.140625" style="142"/>
    <col min="754" max="754" width="9.5703125" style="142" customWidth="1"/>
    <col min="755" max="755" width="71.140625" style="142" customWidth="1"/>
    <col min="756" max="756" width="16.28515625" style="142" customWidth="1"/>
    <col min="757" max="757" width="21.85546875" style="142" customWidth="1"/>
    <col min="758" max="758" width="4.140625" style="142" customWidth="1"/>
    <col min="759" max="1009" width="9.140625" style="142"/>
    <col min="1010" max="1010" width="9.5703125" style="142" customWidth="1"/>
    <col min="1011" max="1011" width="71.140625" style="142" customWidth="1"/>
    <col min="1012" max="1012" width="16.28515625" style="142" customWidth="1"/>
    <col min="1013" max="1013" width="21.85546875" style="142" customWidth="1"/>
    <col min="1014" max="1014" width="4.140625" style="142" customWidth="1"/>
    <col min="1015" max="1265" width="9.140625" style="142"/>
    <col min="1266" max="1266" width="9.5703125" style="142" customWidth="1"/>
    <col min="1267" max="1267" width="71.140625" style="142" customWidth="1"/>
    <col min="1268" max="1268" width="16.28515625" style="142" customWidth="1"/>
    <col min="1269" max="1269" width="21.85546875" style="142" customWidth="1"/>
    <col min="1270" max="1270" width="4.140625" style="142" customWidth="1"/>
    <col min="1271" max="1521" width="9.140625" style="142"/>
    <col min="1522" max="1522" width="9.5703125" style="142" customWidth="1"/>
    <col min="1523" max="1523" width="71.140625" style="142" customWidth="1"/>
    <col min="1524" max="1524" width="16.28515625" style="142" customWidth="1"/>
    <col min="1525" max="1525" width="21.85546875" style="142" customWidth="1"/>
    <col min="1526" max="1526" width="4.140625" style="142" customWidth="1"/>
    <col min="1527" max="1777" width="9.140625" style="142"/>
    <col min="1778" max="1778" width="9.5703125" style="142" customWidth="1"/>
    <col min="1779" max="1779" width="71.140625" style="142" customWidth="1"/>
    <col min="1780" max="1780" width="16.28515625" style="142" customWidth="1"/>
    <col min="1781" max="1781" width="21.85546875" style="142" customWidth="1"/>
    <col min="1782" max="1782" width="4.140625" style="142" customWidth="1"/>
    <col min="1783" max="2033" width="9.140625" style="142"/>
    <col min="2034" max="2034" width="9.5703125" style="142" customWidth="1"/>
    <col min="2035" max="2035" width="71.140625" style="142" customWidth="1"/>
    <col min="2036" max="2036" width="16.28515625" style="142" customWidth="1"/>
    <col min="2037" max="2037" width="21.85546875" style="142" customWidth="1"/>
    <col min="2038" max="2038" width="4.140625" style="142" customWidth="1"/>
    <col min="2039" max="2289" width="9.140625" style="142"/>
    <col min="2290" max="2290" width="9.5703125" style="142" customWidth="1"/>
    <col min="2291" max="2291" width="71.140625" style="142" customWidth="1"/>
    <col min="2292" max="2292" width="16.28515625" style="142" customWidth="1"/>
    <col min="2293" max="2293" width="21.85546875" style="142" customWidth="1"/>
    <col min="2294" max="2294" width="4.140625" style="142" customWidth="1"/>
    <col min="2295" max="2545" width="9.140625" style="142"/>
    <col min="2546" max="2546" width="9.5703125" style="142" customWidth="1"/>
    <col min="2547" max="2547" width="71.140625" style="142" customWidth="1"/>
    <col min="2548" max="2548" width="16.28515625" style="142" customWidth="1"/>
    <col min="2549" max="2549" width="21.85546875" style="142" customWidth="1"/>
    <col min="2550" max="2550" width="4.140625" style="142" customWidth="1"/>
    <col min="2551" max="2801" width="9.140625" style="142"/>
    <col min="2802" max="2802" width="9.5703125" style="142" customWidth="1"/>
    <col min="2803" max="2803" width="71.140625" style="142" customWidth="1"/>
    <col min="2804" max="2804" width="16.28515625" style="142" customWidth="1"/>
    <col min="2805" max="2805" width="21.85546875" style="142" customWidth="1"/>
    <col min="2806" max="2806" width="4.140625" style="142" customWidth="1"/>
    <col min="2807" max="3057" width="9.140625" style="142"/>
    <col min="3058" max="3058" width="9.5703125" style="142" customWidth="1"/>
    <col min="3059" max="3059" width="71.140625" style="142" customWidth="1"/>
    <col min="3060" max="3060" width="16.28515625" style="142" customWidth="1"/>
    <col min="3061" max="3061" width="21.85546875" style="142" customWidth="1"/>
    <col min="3062" max="3062" width="4.140625" style="142" customWidth="1"/>
    <col min="3063" max="3313" width="9.140625" style="142"/>
    <col min="3314" max="3314" width="9.5703125" style="142" customWidth="1"/>
    <col min="3315" max="3315" width="71.140625" style="142" customWidth="1"/>
    <col min="3316" max="3316" width="16.28515625" style="142" customWidth="1"/>
    <col min="3317" max="3317" width="21.85546875" style="142" customWidth="1"/>
    <col min="3318" max="3318" width="4.140625" style="142" customWidth="1"/>
    <col min="3319" max="3569" width="9.140625" style="142"/>
    <col min="3570" max="3570" width="9.5703125" style="142" customWidth="1"/>
    <col min="3571" max="3571" width="71.140625" style="142" customWidth="1"/>
    <col min="3572" max="3572" width="16.28515625" style="142" customWidth="1"/>
    <col min="3573" max="3573" width="21.85546875" style="142" customWidth="1"/>
    <col min="3574" max="3574" width="4.140625" style="142" customWidth="1"/>
    <col min="3575" max="3825" width="9.140625" style="142"/>
    <col min="3826" max="3826" width="9.5703125" style="142" customWidth="1"/>
    <col min="3827" max="3827" width="71.140625" style="142" customWidth="1"/>
    <col min="3828" max="3828" width="16.28515625" style="142" customWidth="1"/>
    <col min="3829" max="3829" width="21.85546875" style="142" customWidth="1"/>
    <col min="3830" max="3830" width="4.140625" style="142" customWidth="1"/>
    <col min="3831" max="4081" width="9.140625" style="142"/>
    <col min="4082" max="4082" width="9.5703125" style="142" customWidth="1"/>
    <col min="4083" max="4083" width="71.140625" style="142" customWidth="1"/>
    <col min="4084" max="4084" width="16.28515625" style="142" customWidth="1"/>
    <col min="4085" max="4085" width="21.85546875" style="142" customWidth="1"/>
    <col min="4086" max="4086" width="4.140625" style="142" customWidth="1"/>
    <col min="4087" max="4337" width="9.140625" style="142"/>
    <col min="4338" max="4338" width="9.5703125" style="142" customWidth="1"/>
    <col min="4339" max="4339" width="71.140625" style="142" customWidth="1"/>
    <col min="4340" max="4340" width="16.28515625" style="142" customWidth="1"/>
    <col min="4341" max="4341" width="21.85546875" style="142" customWidth="1"/>
    <col min="4342" max="4342" width="4.140625" style="142" customWidth="1"/>
    <col min="4343" max="4593" width="9.140625" style="142"/>
    <col min="4594" max="4594" width="9.5703125" style="142" customWidth="1"/>
    <col min="4595" max="4595" width="71.140625" style="142" customWidth="1"/>
    <col min="4596" max="4596" width="16.28515625" style="142" customWidth="1"/>
    <col min="4597" max="4597" width="21.85546875" style="142" customWidth="1"/>
    <col min="4598" max="4598" width="4.140625" style="142" customWidth="1"/>
    <col min="4599" max="4849" width="9.140625" style="142"/>
    <col min="4850" max="4850" width="9.5703125" style="142" customWidth="1"/>
    <col min="4851" max="4851" width="71.140625" style="142" customWidth="1"/>
    <col min="4852" max="4852" width="16.28515625" style="142" customWidth="1"/>
    <col min="4853" max="4853" width="21.85546875" style="142" customWidth="1"/>
    <col min="4854" max="4854" width="4.140625" style="142" customWidth="1"/>
    <col min="4855" max="5105" width="9.140625" style="142"/>
    <col min="5106" max="5106" width="9.5703125" style="142" customWidth="1"/>
    <col min="5107" max="5107" width="71.140625" style="142" customWidth="1"/>
    <col min="5108" max="5108" width="16.28515625" style="142" customWidth="1"/>
    <col min="5109" max="5109" width="21.85546875" style="142" customWidth="1"/>
    <col min="5110" max="5110" width="4.140625" style="142" customWidth="1"/>
    <col min="5111" max="5361" width="9.140625" style="142"/>
    <col min="5362" max="5362" width="9.5703125" style="142" customWidth="1"/>
    <col min="5363" max="5363" width="71.140625" style="142" customWidth="1"/>
    <col min="5364" max="5364" width="16.28515625" style="142" customWidth="1"/>
    <col min="5365" max="5365" width="21.85546875" style="142" customWidth="1"/>
    <col min="5366" max="5366" width="4.140625" style="142" customWidth="1"/>
    <col min="5367" max="5617" width="9.140625" style="142"/>
    <col min="5618" max="5618" width="9.5703125" style="142" customWidth="1"/>
    <col min="5619" max="5619" width="71.140625" style="142" customWidth="1"/>
    <col min="5620" max="5620" width="16.28515625" style="142" customWidth="1"/>
    <col min="5621" max="5621" width="21.85546875" style="142" customWidth="1"/>
    <col min="5622" max="5622" width="4.140625" style="142" customWidth="1"/>
    <col min="5623" max="5873" width="9.140625" style="142"/>
    <col min="5874" max="5874" width="9.5703125" style="142" customWidth="1"/>
    <col min="5875" max="5875" width="71.140625" style="142" customWidth="1"/>
    <col min="5876" max="5876" width="16.28515625" style="142" customWidth="1"/>
    <col min="5877" max="5877" width="21.85546875" style="142" customWidth="1"/>
    <col min="5878" max="5878" width="4.140625" style="142" customWidth="1"/>
    <col min="5879" max="6129" width="9.140625" style="142"/>
    <col min="6130" max="6130" width="9.5703125" style="142" customWidth="1"/>
    <col min="6131" max="6131" width="71.140625" style="142" customWidth="1"/>
    <col min="6132" max="6132" width="16.28515625" style="142" customWidth="1"/>
    <col min="6133" max="6133" width="21.85546875" style="142" customWidth="1"/>
    <col min="6134" max="6134" width="4.140625" style="142" customWidth="1"/>
    <col min="6135" max="6385" width="9.140625" style="142"/>
    <col min="6386" max="6386" width="9.5703125" style="142" customWidth="1"/>
    <col min="6387" max="6387" width="71.140625" style="142" customWidth="1"/>
    <col min="6388" max="6388" width="16.28515625" style="142" customWidth="1"/>
    <col min="6389" max="6389" width="21.85546875" style="142" customWidth="1"/>
    <col min="6390" max="6390" width="4.140625" style="142" customWidth="1"/>
    <col min="6391" max="6641" width="9.140625" style="142"/>
    <col min="6642" max="6642" width="9.5703125" style="142" customWidth="1"/>
    <col min="6643" max="6643" width="71.140625" style="142" customWidth="1"/>
    <col min="6644" max="6644" width="16.28515625" style="142" customWidth="1"/>
    <col min="6645" max="6645" width="21.85546875" style="142" customWidth="1"/>
    <col min="6646" max="6646" width="4.140625" style="142" customWidth="1"/>
    <col min="6647" max="6897" width="9.140625" style="142"/>
    <col min="6898" max="6898" width="9.5703125" style="142" customWidth="1"/>
    <col min="6899" max="6899" width="71.140625" style="142" customWidth="1"/>
    <col min="6900" max="6900" width="16.28515625" style="142" customWidth="1"/>
    <col min="6901" max="6901" width="21.85546875" style="142" customWidth="1"/>
    <col min="6902" max="6902" width="4.140625" style="142" customWidth="1"/>
    <col min="6903" max="7153" width="9.140625" style="142"/>
    <col min="7154" max="7154" width="9.5703125" style="142" customWidth="1"/>
    <col min="7155" max="7155" width="71.140625" style="142" customWidth="1"/>
    <col min="7156" max="7156" width="16.28515625" style="142" customWidth="1"/>
    <col min="7157" max="7157" width="21.85546875" style="142" customWidth="1"/>
    <col min="7158" max="7158" width="4.140625" style="142" customWidth="1"/>
    <col min="7159" max="7409" width="9.140625" style="142"/>
    <col min="7410" max="7410" width="9.5703125" style="142" customWidth="1"/>
    <col min="7411" max="7411" width="71.140625" style="142" customWidth="1"/>
    <col min="7412" max="7412" width="16.28515625" style="142" customWidth="1"/>
    <col min="7413" max="7413" width="21.85546875" style="142" customWidth="1"/>
    <col min="7414" max="7414" width="4.140625" style="142" customWidth="1"/>
    <col min="7415" max="7665" width="9.140625" style="142"/>
    <col min="7666" max="7666" width="9.5703125" style="142" customWidth="1"/>
    <col min="7667" max="7667" width="71.140625" style="142" customWidth="1"/>
    <col min="7668" max="7668" width="16.28515625" style="142" customWidth="1"/>
    <col min="7669" max="7669" width="21.85546875" style="142" customWidth="1"/>
    <col min="7670" max="7670" width="4.140625" style="142" customWidth="1"/>
    <col min="7671" max="7921" width="9.140625" style="142"/>
    <col min="7922" max="7922" width="9.5703125" style="142" customWidth="1"/>
    <col min="7923" max="7923" width="71.140625" style="142" customWidth="1"/>
    <col min="7924" max="7924" width="16.28515625" style="142" customWidth="1"/>
    <col min="7925" max="7925" width="21.85546875" style="142" customWidth="1"/>
    <col min="7926" max="7926" width="4.140625" style="142" customWidth="1"/>
    <col min="7927" max="8177" width="9.140625" style="142"/>
    <col min="8178" max="8178" width="9.5703125" style="142" customWidth="1"/>
    <col min="8179" max="8179" width="71.140625" style="142" customWidth="1"/>
    <col min="8180" max="8180" width="16.28515625" style="142" customWidth="1"/>
    <col min="8181" max="8181" width="21.85546875" style="142" customWidth="1"/>
    <col min="8182" max="8182" width="4.140625" style="142" customWidth="1"/>
    <col min="8183" max="8433" width="9.140625" style="142"/>
    <col min="8434" max="8434" width="9.5703125" style="142" customWidth="1"/>
    <col min="8435" max="8435" width="71.140625" style="142" customWidth="1"/>
    <col min="8436" max="8436" width="16.28515625" style="142" customWidth="1"/>
    <col min="8437" max="8437" width="21.85546875" style="142" customWidth="1"/>
    <col min="8438" max="8438" width="4.140625" style="142" customWidth="1"/>
    <col min="8439" max="8689" width="9.140625" style="142"/>
    <col min="8690" max="8690" width="9.5703125" style="142" customWidth="1"/>
    <col min="8691" max="8691" width="71.140625" style="142" customWidth="1"/>
    <col min="8692" max="8692" width="16.28515625" style="142" customWidth="1"/>
    <col min="8693" max="8693" width="21.85546875" style="142" customWidth="1"/>
    <col min="8694" max="8694" width="4.140625" style="142" customWidth="1"/>
    <col min="8695" max="8945" width="9.140625" style="142"/>
    <col min="8946" max="8946" width="9.5703125" style="142" customWidth="1"/>
    <col min="8947" max="8947" width="71.140625" style="142" customWidth="1"/>
    <col min="8948" max="8948" width="16.28515625" style="142" customWidth="1"/>
    <col min="8949" max="8949" width="21.85546875" style="142" customWidth="1"/>
    <col min="8950" max="8950" width="4.140625" style="142" customWidth="1"/>
    <col min="8951" max="9201" width="9.140625" style="142"/>
    <col min="9202" max="9202" width="9.5703125" style="142" customWidth="1"/>
    <col min="9203" max="9203" width="71.140625" style="142" customWidth="1"/>
    <col min="9204" max="9204" width="16.28515625" style="142" customWidth="1"/>
    <col min="9205" max="9205" width="21.85546875" style="142" customWidth="1"/>
    <col min="9206" max="9206" width="4.140625" style="142" customWidth="1"/>
    <col min="9207" max="9457" width="9.140625" style="142"/>
    <col min="9458" max="9458" width="9.5703125" style="142" customWidth="1"/>
    <col min="9459" max="9459" width="71.140625" style="142" customWidth="1"/>
    <col min="9460" max="9460" width="16.28515625" style="142" customWidth="1"/>
    <col min="9461" max="9461" width="21.85546875" style="142" customWidth="1"/>
    <col min="9462" max="9462" width="4.140625" style="142" customWidth="1"/>
    <col min="9463" max="9713" width="9.140625" style="142"/>
    <col min="9714" max="9714" width="9.5703125" style="142" customWidth="1"/>
    <col min="9715" max="9715" width="71.140625" style="142" customWidth="1"/>
    <col min="9716" max="9716" width="16.28515625" style="142" customWidth="1"/>
    <col min="9717" max="9717" width="21.85546875" style="142" customWidth="1"/>
    <col min="9718" max="9718" width="4.140625" style="142" customWidth="1"/>
    <col min="9719" max="9969" width="9.140625" style="142"/>
    <col min="9970" max="9970" width="9.5703125" style="142" customWidth="1"/>
    <col min="9971" max="9971" width="71.140625" style="142" customWidth="1"/>
    <col min="9972" max="9972" width="16.28515625" style="142" customWidth="1"/>
    <col min="9973" max="9973" width="21.85546875" style="142" customWidth="1"/>
    <col min="9974" max="9974" width="4.140625" style="142" customWidth="1"/>
    <col min="9975" max="10225" width="9.140625" style="142"/>
    <col min="10226" max="10226" width="9.5703125" style="142" customWidth="1"/>
    <col min="10227" max="10227" width="71.140625" style="142" customWidth="1"/>
    <col min="10228" max="10228" width="16.28515625" style="142" customWidth="1"/>
    <col min="10229" max="10229" width="21.85546875" style="142" customWidth="1"/>
    <col min="10230" max="10230" width="4.140625" style="142" customWidth="1"/>
    <col min="10231" max="10481" width="9.140625" style="142"/>
    <col min="10482" max="10482" width="9.5703125" style="142" customWidth="1"/>
    <col min="10483" max="10483" width="71.140625" style="142" customWidth="1"/>
    <col min="10484" max="10484" width="16.28515625" style="142" customWidth="1"/>
    <col min="10485" max="10485" width="21.85546875" style="142" customWidth="1"/>
    <col min="10486" max="10486" width="4.140625" style="142" customWidth="1"/>
    <col min="10487" max="10737" width="9.140625" style="142"/>
    <col min="10738" max="10738" width="9.5703125" style="142" customWidth="1"/>
    <col min="10739" max="10739" width="71.140625" style="142" customWidth="1"/>
    <col min="10740" max="10740" width="16.28515625" style="142" customWidth="1"/>
    <col min="10741" max="10741" width="21.85546875" style="142" customWidth="1"/>
    <col min="10742" max="10742" width="4.140625" style="142" customWidth="1"/>
    <col min="10743" max="10993" width="9.140625" style="142"/>
    <col min="10994" max="10994" width="9.5703125" style="142" customWidth="1"/>
    <col min="10995" max="10995" width="71.140625" style="142" customWidth="1"/>
    <col min="10996" max="10996" width="16.28515625" style="142" customWidth="1"/>
    <col min="10997" max="10997" width="21.85546875" style="142" customWidth="1"/>
    <col min="10998" max="10998" width="4.140625" style="142" customWidth="1"/>
    <col min="10999" max="11249" width="9.140625" style="142"/>
    <col min="11250" max="11250" width="9.5703125" style="142" customWidth="1"/>
    <col min="11251" max="11251" width="71.140625" style="142" customWidth="1"/>
    <col min="11252" max="11252" width="16.28515625" style="142" customWidth="1"/>
    <col min="11253" max="11253" width="21.85546875" style="142" customWidth="1"/>
    <col min="11254" max="11254" width="4.140625" style="142" customWidth="1"/>
    <col min="11255" max="11505" width="9.140625" style="142"/>
    <col min="11506" max="11506" width="9.5703125" style="142" customWidth="1"/>
    <col min="11507" max="11507" width="71.140625" style="142" customWidth="1"/>
    <col min="11508" max="11508" width="16.28515625" style="142" customWidth="1"/>
    <col min="11509" max="11509" width="21.85546875" style="142" customWidth="1"/>
    <col min="11510" max="11510" width="4.140625" style="142" customWidth="1"/>
    <col min="11511" max="11761" width="9.140625" style="142"/>
    <col min="11762" max="11762" width="9.5703125" style="142" customWidth="1"/>
    <col min="11763" max="11763" width="71.140625" style="142" customWidth="1"/>
    <col min="11764" max="11764" width="16.28515625" style="142" customWidth="1"/>
    <col min="11765" max="11765" width="21.85546875" style="142" customWidth="1"/>
    <col min="11766" max="11766" width="4.140625" style="142" customWidth="1"/>
    <col min="11767" max="12017" width="9.140625" style="142"/>
    <col min="12018" max="12018" width="9.5703125" style="142" customWidth="1"/>
    <col min="12019" max="12019" width="71.140625" style="142" customWidth="1"/>
    <col min="12020" max="12020" width="16.28515625" style="142" customWidth="1"/>
    <col min="12021" max="12021" width="21.85546875" style="142" customWidth="1"/>
    <col min="12022" max="12022" width="4.140625" style="142" customWidth="1"/>
    <col min="12023" max="12273" width="9.140625" style="142"/>
    <col min="12274" max="12274" width="9.5703125" style="142" customWidth="1"/>
    <col min="12275" max="12275" width="71.140625" style="142" customWidth="1"/>
    <col min="12276" max="12276" width="16.28515625" style="142" customWidth="1"/>
    <col min="12277" max="12277" width="21.85546875" style="142" customWidth="1"/>
    <col min="12278" max="12278" width="4.140625" style="142" customWidth="1"/>
    <col min="12279" max="12529" width="9.140625" style="142"/>
    <col min="12530" max="12530" width="9.5703125" style="142" customWidth="1"/>
    <col min="12531" max="12531" width="71.140625" style="142" customWidth="1"/>
    <col min="12532" max="12532" width="16.28515625" style="142" customWidth="1"/>
    <col min="12533" max="12533" width="21.85546875" style="142" customWidth="1"/>
    <col min="12534" max="12534" width="4.140625" style="142" customWidth="1"/>
    <col min="12535" max="12785" width="9.140625" style="142"/>
    <col min="12786" max="12786" width="9.5703125" style="142" customWidth="1"/>
    <col min="12787" max="12787" width="71.140625" style="142" customWidth="1"/>
    <col min="12788" max="12788" width="16.28515625" style="142" customWidth="1"/>
    <col min="12789" max="12789" width="21.85546875" style="142" customWidth="1"/>
    <col min="12790" max="12790" width="4.140625" style="142" customWidth="1"/>
    <col min="12791" max="13041" width="9.140625" style="142"/>
    <col min="13042" max="13042" width="9.5703125" style="142" customWidth="1"/>
    <col min="13043" max="13043" width="71.140625" style="142" customWidth="1"/>
    <col min="13044" max="13044" width="16.28515625" style="142" customWidth="1"/>
    <col min="13045" max="13045" width="21.85546875" style="142" customWidth="1"/>
    <col min="13046" max="13046" width="4.140625" style="142" customWidth="1"/>
    <col min="13047" max="13297" width="9.140625" style="142"/>
    <col min="13298" max="13298" width="9.5703125" style="142" customWidth="1"/>
    <col min="13299" max="13299" width="71.140625" style="142" customWidth="1"/>
    <col min="13300" max="13300" width="16.28515625" style="142" customWidth="1"/>
    <col min="13301" max="13301" width="21.85546875" style="142" customWidth="1"/>
    <col min="13302" max="13302" width="4.140625" style="142" customWidth="1"/>
    <col min="13303" max="13553" width="9.140625" style="142"/>
    <col min="13554" max="13554" width="9.5703125" style="142" customWidth="1"/>
    <col min="13555" max="13555" width="71.140625" style="142" customWidth="1"/>
    <col min="13556" max="13556" width="16.28515625" style="142" customWidth="1"/>
    <col min="13557" max="13557" width="21.85546875" style="142" customWidth="1"/>
    <col min="13558" max="13558" width="4.140625" style="142" customWidth="1"/>
    <col min="13559" max="13809" width="9.140625" style="142"/>
    <col min="13810" max="13810" width="9.5703125" style="142" customWidth="1"/>
    <col min="13811" max="13811" width="71.140625" style="142" customWidth="1"/>
    <col min="13812" max="13812" width="16.28515625" style="142" customWidth="1"/>
    <col min="13813" max="13813" width="21.85546875" style="142" customWidth="1"/>
    <col min="13814" max="13814" width="4.140625" style="142" customWidth="1"/>
    <col min="13815" max="14065" width="9.140625" style="142"/>
    <col min="14066" max="14066" width="9.5703125" style="142" customWidth="1"/>
    <col min="14067" max="14067" width="71.140625" style="142" customWidth="1"/>
    <col min="14068" max="14068" width="16.28515625" style="142" customWidth="1"/>
    <col min="14069" max="14069" width="21.85546875" style="142" customWidth="1"/>
    <col min="14070" max="14070" width="4.140625" style="142" customWidth="1"/>
    <col min="14071" max="14321" width="9.140625" style="142"/>
    <col min="14322" max="14322" width="9.5703125" style="142" customWidth="1"/>
    <col min="14323" max="14323" width="71.140625" style="142" customWidth="1"/>
    <col min="14324" max="14324" width="16.28515625" style="142" customWidth="1"/>
    <col min="14325" max="14325" width="21.85546875" style="142" customWidth="1"/>
    <col min="14326" max="14326" width="4.140625" style="142" customWidth="1"/>
    <col min="14327" max="14577" width="9.140625" style="142"/>
    <col min="14578" max="14578" width="9.5703125" style="142" customWidth="1"/>
    <col min="14579" max="14579" width="71.140625" style="142" customWidth="1"/>
    <col min="14580" max="14580" width="16.28515625" style="142" customWidth="1"/>
    <col min="14581" max="14581" width="21.85546875" style="142" customWidth="1"/>
    <col min="14582" max="14582" width="4.140625" style="142" customWidth="1"/>
    <col min="14583" max="14833" width="9.140625" style="142"/>
    <col min="14834" max="14834" width="9.5703125" style="142" customWidth="1"/>
    <col min="14835" max="14835" width="71.140625" style="142" customWidth="1"/>
    <col min="14836" max="14836" width="16.28515625" style="142" customWidth="1"/>
    <col min="14837" max="14837" width="21.85546875" style="142" customWidth="1"/>
    <col min="14838" max="14838" width="4.140625" style="142" customWidth="1"/>
    <col min="14839" max="15089" width="9.140625" style="142"/>
    <col min="15090" max="15090" width="9.5703125" style="142" customWidth="1"/>
    <col min="15091" max="15091" width="71.140625" style="142" customWidth="1"/>
    <col min="15092" max="15092" width="16.28515625" style="142" customWidth="1"/>
    <col min="15093" max="15093" width="21.85546875" style="142" customWidth="1"/>
    <col min="15094" max="15094" width="4.140625" style="142" customWidth="1"/>
    <col min="15095" max="15345" width="9.140625" style="142"/>
    <col min="15346" max="15346" width="9.5703125" style="142" customWidth="1"/>
    <col min="15347" max="15347" width="71.140625" style="142" customWidth="1"/>
    <col min="15348" max="15348" width="16.28515625" style="142" customWidth="1"/>
    <col min="15349" max="15349" width="21.85546875" style="142" customWidth="1"/>
    <col min="15350" max="15350" width="4.140625" style="142" customWidth="1"/>
    <col min="15351" max="15601" width="9.140625" style="142"/>
    <col min="15602" max="15602" width="9.5703125" style="142" customWidth="1"/>
    <col min="15603" max="15603" width="71.140625" style="142" customWidth="1"/>
    <col min="15604" max="15604" width="16.28515625" style="142" customWidth="1"/>
    <col min="15605" max="15605" width="21.85546875" style="142" customWidth="1"/>
    <col min="15606" max="15606" width="4.140625" style="142" customWidth="1"/>
    <col min="15607" max="15857" width="9.140625" style="142"/>
    <col min="15858" max="15858" width="9.5703125" style="142" customWidth="1"/>
    <col min="15859" max="15859" width="71.140625" style="142" customWidth="1"/>
    <col min="15860" max="15860" width="16.28515625" style="142" customWidth="1"/>
    <col min="15861" max="15861" width="21.85546875" style="142" customWidth="1"/>
    <col min="15862" max="15862" width="4.140625" style="142" customWidth="1"/>
    <col min="15863" max="16113" width="9.140625" style="142"/>
    <col min="16114" max="16114" width="9.5703125" style="142" customWidth="1"/>
    <col min="16115" max="16115" width="71.140625" style="142" customWidth="1"/>
    <col min="16116" max="16116" width="16.28515625" style="142" customWidth="1"/>
    <col min="16117" max="16117" width="21.85546875" style="142" customWidth="1"/>
    <col min="16118" max="16118" width="4.140625" style="142" customWidth="1"/>
    <col min="16119" max="16384" width="9.140625" style="142"/>
  </cols>
  <sheetData>
    <row r="1" spans="1:5" s="289" customFormat="1" ht="33.75" customHeight="1">
      <c r="A1" s="287" t="s">
        <v>21</v>
      </c>
      <c r="B1" s="287" t="s">
        <v>1</v>
      </c>
      <c r="C1" s="288" t="s">
        <v>64</v>
      </c>
    </row>
    <row r="2" spans="1:5" ht="14.25" customHeight="1">
      <c r="A2" s="290"/>
      <c r="B2" s="291" t="s">
        <v>104</v>
      </c>
      <c r="C2" s="292"/>
    </row>
    <row r="3" spans="1:5" ht="14.25" customHeight="1">
      <c r="A3" s="294" t="s">
        <v>99</v>
      </c>
      <c r="B3" s="295" t="s">
        <v>100</v>
      </c>
      <c r="C3" s="296">
        <f>'1 Preliminaries'!E534</f>
        <v>0</v>
      </c>
      <c r="D3" s="297"/>
      <c r="E3" s="297"/>
    </row>
    <row r="4" spans="1:5" ht="7.9" customHeight="1">
      <c r="A4" s="294"/>
      <c r="B4" s="295"/>
      <c r="C4" s="297"/>
      <c r="D4" s="297"/>
      <c r="E4" s="297"/>
    </row>
    <row r="5" spans="1:5" ht="14.25" customHeight="1">
      <c r="A5" s="294" t="s">
        <v>101</v>
      </c>
      <c r="B5" s="295" t="s">
        <v>836</v>
      </c>
      <c r="C5" s="298">
        <f>'2 MAIN BUILDING 1'!F411</f>
        <v>0</v>
      </c>
      <c r="D5" s="297"/>
      <c r="E5" s="297"/>
    </row>
    <row r="6" spans="1:5" ht="7.9" customHeight="1">
      <c r="A6" s="294"/>
      <c r="B6" s="295"/>
      <c r="C6" s="297"/>
      <c r="D6" s="297"/>
      <c r="E6" s="297"/>
    </row>
    <row r="7" spans="1:5" ht="14.25" customHeight="1">
      <c r="A7" s="294" t="s">
        <v>102</v>
      </c>
      <c r="B7" s="295" t="s">
        <v>837</v>
      </c>
      <c r="C7" s="296">
        <f>'3 Kitchen and dinning'!F387</f>
        <v>0</v>
      </c>
      <c r="D7" s="299"/>
      <c r="E7" s="297"/>
    </row>
    <row r="8" spans="1:5" ht="7.9" customHeight="1">
      <c r="A8" s="294"/>
      <c r="B8" s="295"/>
      <c r="C8" s="297"/>
      <c r="D8" s="297"/>
      <c r="E8" s="297"/>
    </row>
    <row r="9" spans="1:5" ht="14.25" customHeight="1">
      <c r="A9" s="294" t="s">
        <v>103</v>
      </c>
      <c r="B9" s="295" t="s">
        <v>838</v>
      </c>
      <c r="C9" s="296">
        <f>'4 SECURITY OFFICE'!F292</f>
        <v>0</v>
      </c>
      <c r="D9" s="299"/>
      <c r="E9" s="297"/>
    </row>
    <row r="10" spans="1:5" ht="7.9" customHeight="1">
      <c r="A10" s="294"/>
      <c r="B10" s="295"/>
      <c r="C10" s="297"/>
      <c r="D10" s="297"/>
      <c r="E10" s="297"/>
    </row>
    <row r="11" spans="1:5" ht="14.25" customHeight="1">
      <c r="A11" s="294" t="s">
        <v>490</v>
      </c>
      <c r="B11" s="295" t="s">
        <v>839</v>
      </c>
      <c r="C11" s="296">
        <f>'5 MAIN TOILET'!F398</f>
        <v>0</v>
      </c>
      <c r="D11" s="297"/>
      <c r="E11" s="297"/>
    </row>
    <row r="12" spans="1:5" ht="7.9" customHeight="1">
      <c r="A12" s="294"/>
      <c r="B12" s="295"/>
      <c r="C12" s="297"/>
      <c r="D12" s="297"/>
      <c r="E12" s="297"/>
    </row>
    <row r="13" spans="1:5" ht="14.25" customHeight="1">
      <c r="A13" s="294" t="s">
        <v>491</v>
      </c>
      <c r="B13" s="300" t="s">
        <v>841</v>
      </c>
      <c r="C13" s="296">
        <f>'6 SECURITY TOILET'!F396</f>
        <v>0</v>
      </c>
      <c r="D13" s="297"/>
      <c r="E13" s="297"/>
    </row>
    <row r="14" spans="1:5" ht="7.9" customHeight="1">
      <c r="A14" s="294"/>
      <c r="B14" s="295"/>
      <c r="C14" s="297"/>
      <c r="D14" s="297"/>
      <c r="E14" s="297"/>
    </row>
    <row r="15" spans="1:5" ht="14.25" customHeight="1">
      <c r="A15" s="294" t="s">
        <v>492</v>
      </c>
      <c r="B15" s="300" t="s">
        <v>842</v>
      </c>
      <c r="C15" s="301">
        <f>'7 SECURITY FENCES'!F46</f>
        <v>0</v>
      </c>
      <c r="D15" s="299"/>
      <c r="E15" s="297"/>
    </row>
    <row r="16" spans="1:5" ht="7.9" customHeight="1">
      <c r="A16" s="294"/>
      <c r="B16" s="295"/>
      <c r="C16" s="297"/>
      <c r="D16" s="297"/>
      <c r="E16" s="297"/>
    </row>
    <row r="17" spans="1:5" ht="14.25" customHeight="1">
      <c r="A17" s="294" t="s">
        <v>843</v>
      </c>
      <c r="B17" s="300" t="s">
        <v>844</v>
      </c>
      <c r="C17" s="302">
        <f>'8 WATCH TOWERS'!F158</f>
        <v>0</v>
      </c>
      <c r="D17" s="299"/>
      <c r="E17" s="297"/>
    </row>
    <row r="18" spans="1:5" ht="7.9" customHeight="1">
      <c r="A18" s="294"/>
      <c r="B18" s="295"/>
      <c r="C18" s="297"/>
      <c r="D18" s="297"/>
      <c r="E18" s="297"/>
    </row>
    <row r="19" spans="1:5" ht="14.25" customHeight="1">
      <c r="A19" s="294" t="s">
        <v>845</v>
      </c>
      <c r="B19" s="300" t="s">
        <v>846</v>
      </c>
      <c r="C19" s="302">
        <f>'9 GATES'!F161</f>
        <v>0</v>
      </c>
      <c r="D19" s="297"/>
      <c r="E19" s="297"/>
    </row>
    <row r="20" spans="1:5" ht="7.9" customHeight="1">
      <c r="A20" s="294"/>
      <c r="B20" s="295"/>
      <c r="C20" s="297"/>
      <c r="D20" s="297"/>
      <c r="E20" s="297"/>
    </row>
    <row r="21" spans="1:5" ht="14.25" customHeight="1">
      <c r="A21" s="294" t="s">
        <v>847</v>
      </c>
      <c r="B21" s="295" t="s">
        <v>797</v>
      </c>
      <c r="C21" s="296">
        <f>'10 SEPTIC TANK'!F102</f>
        <v>0</v>
      </c>
      <c r="D21" s="297"/>
      <c r="E21" s="297"/>
    </row>
    <row r="22" spans="1:5" ht="7.9" customHeight="1">
      <c r="A22" s="294"/>
      <c r="B22" s="295"/>
      <c r="C22" s="297"/>
      <c r="D22" s="297"/>
      <c r="E22" s="297"/>
    </row>
    <row r="23" spans="1:5" ht="14.25" customHeight="1">
      <c r="A23" s="294" t="s">
        <v>848</v>
      </c>
      <c r="B23" s="300" t="s">
        <v>849</v>
      </c>
      <c r="C23" s="303">
        <f>'11 GENERATOR SHED and instal'!F265</f>
        <v>0</v>
      </c>
      <c r="D23" s="297"/>
      <c r="E23" s="297"/>
    </row>
    <row r="24" spans="1:5" ht="7.9" customHeight="1">
      <c r="A24" s="294"/>
      <c r="B24" s="295"/>
      <c r="C24" s="297"/>
      <c r="D24" s="297"/>
      <c r="E24" s="297"/>
    </row>
    <row r="25" spans="1:5" ht="14.25" customHeight="1">
      <c r="A25" s="294" t="s">
        <v>850</v>
      </c>
      <c r="B25" s="295" t="s">
        <v>1035</v>
      </c>
      <c r="C25" s="296">
        <f>'12 WATER STORAGE TANKS'!F377</f>
        <v>0</v>
      </c>
      <c r="D25" s="297"/>
      <c r="E25" s="297"/>
    </row>
    <row r="26" spans="1:5" ht="7.9" customHeight="1">
      <c r="A26" s="294"/>
      <c r="B26" s="295"/>
      <c r="C26" s="297"/>
      <c r="D26" s="297"/>
      <c r="E26" s="297"/>
    </row>
    <row r="27" spans="1:5" ht="14.25" customHeight="1">
      <c r="A27" s="294" t="s">
        <v>1034</v>
      </c>
      <c r="B27" s="295" t="s">
        <v>1134</v>
      </c>
      <c r="C27" s="296">
        <f>'13STREET LIGHTS'!F40</f>
        <v>0</v>
      </c>
      <c r="D27" s="297"/>
      <c r="E27" s="297"/>
    </row>
    <row r="28" spans="1:5" ht="7.9" customHeight="1">
      <c r="A28" s="294"/>
      <c r="B28" s="295"/>
      <c r="C28" s="297"/>
      <c r="D28" s="297"/>
      <c r="E28" s="297"/>
    </row>
    <row r="29" spans="1:5" ht="14.25" customHeight="1">
      <c r="A29" s="294" t="s">
        <v>1423</v>
      </c>
      <c r="B29" s="295" t="s">
        <v>1422</v>
      </c>
      <c r="C29" s="296">
        <f>'14Children Play area'!F42</f>
        <v>0</v>
      </c>
      <c r="D29" s="297"/>
      <c r="E29" s="297"/>
    </row>
    <row r="30" spans="1:5" ht="7.9" customHeight="1">
      <c r="A30" s="294"/>
      <c r="B30" s="295"/>
      <c r="C30" s="297"/>
      <c r="D30" s="297"/>
      <c r="E30" s="297"/>
    </row>
    <row r="31" spans="1:5" ht="14.25" customHeight="1">
      <c r="A31" s="294"/>
      <c r="C31" s="297"/>
      <c r="D31" s="297"/>
      <c r="E31" s="297"/>
    </row>
    <row r="32" spans="1:5" s="304" customFormat="1" ht="14.25" customHeight="1">
      <c r="A32" s="290"/>
      <c r="B32" s="305" t="s">
        <v>493</v>
      </c>
      <c r="C32" s="306">
        <f>SUM(C3:C31)</f>
        <v>0</v>
      </c>
      <c r="D32" s="142"/>
      <c r="E32" s="142"/>
    </row>
    <row r="33" spans="1:5" s="304" customFormat="1" ht="14.25" customHeight="1">
      <c r="A33" s="290"/>
      <c r="B33" s="307"/>
      <c r="C33" s="292"/>
      <c r="D33" s="142"/>
      <c r="E33" s="142"/>
    </row>
    <row r="34" spans="1:5" s="304" customFormat="1" ht="14.25" customHeight="1">
      <c r="A34" s="293" t="s">
        <v>486</v>
      </c>
    </row>
    <row r="35" spans="1:5" s="304" customFormat="1" ht="14.25" customHeight="1">
      <c r="A35" s="293"/>
    </row>
    <row r="36" spans="1:5">
      <c r="A36" s="293" t="s">
        <v>1430</v>
      </c>
      <c r="B36" s="304"/>
      <c r="C36" s="310"/>
      <c r="D36" s="304"/>
      <c r="E36" s="304"/>
    </row>
    <row r="37" spans="1:5">
      <c r="A37" s="293"/>
      <c r="B37" s="304"/>
      <c r="C37" s="304"/>
      <c r="D37" s="304"/>
      <c r="E37" s="304"/>
    </row>
    <row r="38" spans="1:5">
      <c r="A38" s="293" t="s">
        <v>1431</v>
      </c>
      <c r="B38" s="304"/>
      <c r="C38" s="304"/>
      <c r="D38" s="304"/>
      <c r="E38" s="304"/>
    </row>
    <row r="39" spans="1:5">
      <c r="A39" s="293"/>
      <c r="B39" s="304"/>
      <c r="C39" s="304"/>
      <c r="D39" s="304"/>
      <c r="E39" s="304"/>
    </row>
    <row r="40" spans="1:5">
      <c r="A40" s="293" t="s">
        <v>1428</v>
      </c>
      <c r="B40" s="304"/>
      <c r="C40" s="304"/>
      <c r="D40" s="304"/>
      <c r="E40" s="304"/>
    </row>
    <row r="41" spans="1:5">
      <c r="A41" s="293"/>
      <c r="B41" s="304"/>
      <c r="C41" s="304"/>
      <c r="D41" s="304"/>
      <c r="E41" s="304"/>
    </row>
    <row r="42" spans="1:5">
      <c r="A42" s="293" t="s">
        <v>1429</v>
      </c>
      <c r="B42" s="304"/>
      <c r="C42" s="304"/>
      <c r="D42" s="304"/>
      <c r="E42" s="304"/>
    </row>
    <row r="43" spans="1:5">
      <c r="A43" s="293"/>
      <c r="B43" s="304"/>
      <c r="C43" s="304"/>
      <c r="D43" s="304"/>
      <c r="E43" s="304"/>
    </row>
    <row r="44" spans="1:5">
      <c r="A44" s="293" t="s">
        <v>487</v>
      </c>
      <c r="B44" s="304"/>
      <c r="C44" s="304"/>
      <c r="D44" s="304"/>
      <c r="E44" s="304"/>
    </row>
    <row r="45" spans="1:5">
      <c r="A45" s="293"/>
      <c r="B45" s="304"/>
      <c r="C45" s="304"/>
      <c r="D45" s="304"/>
      <c r="E45" s="304"/>
    </row>
    <row r="46" spans="1:5">
      <c r="A46" s="293" t="s">
        <v>1426</v>
      </c>
      <c r="B46" s="304"/>
      <c r="C46" s="311"/>
      <c r="D46" s="304"/>
      <c r="E46" s="304"/>
    </row>
    <row r="47" spans="1:5">
      <c r="A47" s="293"/>
      <c r="B47" s="304"/>
      <c r="C47" s="311"/>
      <c r="D47" s="304"/>
      <c r="E47" s="304"/>
    </row>
    <row r="48" spans="1:5">
      <c r="A48" s="293" t="s">
        <v>1427</v>
      </c>
      <c r="B48" s="304"/>
      <c r="C48" s="311"/>
      <c r="D48" s="304"/>
      <c r="E48" s="304"/>
    </row>
    <row r="49" spans="1:5">
      <c r="A49" s="293"/>
      <c r="B49" s="304"/>
      <c r="C49" s="311"/>
      <c r="D49" s="304"/>
      <c r="E49" s="304"/>
    </row>
    <row r="50" spans="1:5">
      <c r="A50" s="293" t="s">
        <v>1428</v>
      </c>
      <c r="B50" s="304"/>
      <c r="C50" s="311"/>
      <c r="D50" s="304"/>
      <c r="E50" s="304"/>
    </row>
    <row r="51" spans="1:5">
      <c r="A51" s="293"/>
      <c r="B51" s="304"/>
      <c r="C51" s="311"/>
      <c r="D51" s="304"/>
      <c r="E51" s="304"/>
    </row>
    <row r="52" spans="1:5">
      <c r="A52" s="293" t="s">
        <v>1429</v>
      </c>
      <c r="B52" s="304"/>
      <c r="C52" s="311"/>
      <c r="D52" s="304"/>
      <c r="E52" s="304"/>
    </row>
    <row r="53" spans="1:5">
      <c r="B53" s="794"/>
      <c r="C53" s="795"/>
      <c r="D53" s="304"/>
      <c r="E53" s="304"/>
    </row>
  </sheetData>
  <mergeCells count="1">
    <mergeCell ref="B53:C53"/>
  </mergeCells>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0"/>
  <sheetViews>
    <sheetView view="pageBreakPreview" topLeftCell="A541" zoomScale="122" zoomScaleNormal="111" zoomScaleSheetLayoutView="122" workbookViewId="0">
      <selection activeCell="G262" sqref="G262"/>
    </sheetView>
  </sheetViews>
  <sheetFormatPr defaultColWidth="9.140625" defaultRowHeight="15"/>
  <cols>
    <col min="1" max="1" width="5.28515625" style="51" bestFit="1" customWidth="1"/>
    <col min="2" max="2" width="49.28515625" style="110" customWidth="1"/>
    <col min="3" max="3" width="5.42578125" style="51" bestFit="1" customWidth="1"/>
    <col min="4" max="4" width="10" style="50" bestFit="1" customWidth="1"/>
    <col min="5" max="5" width="10.7109375" style="66" customWidth="1"/>
    <col min="6" max="6" width="11.42578125" style="67" bestFit="1" customWidth="1"/>
    <col min="7" max="16384" width="9.140625" style="50"/>
  </cols>
  <sheetData>
    <row r="1" spans="1:6" ht="42" customHeight="1">
      <c r="A1" s="47" t="s">
        <v>0</v>
      </c>
      <c r="B1" s="112" t="s">
        <v>1</v>
      </c>
      <c r="C1" s="47" t="s">
        <v>2</v>
      </c>
      <c r="D1" s="48" t="s">
        <v>678</v>
      </c>
      <c r="E1" s="48" t="s">
        <v>679</v>
      </c>
      <c r="F1" s="49" t="s">
        <v>638</v>
      </c>
    </row>
    <row r="2" spans="1:6">
      <c r="B2" s="113"/>
      <c r="C2" s="52"/>
      <c r="D2" s="53"/>
      <c r="E2" s="54"/>
      <c r="F2" s="55"/>
    </row>
    <row r="3" spans="1:6">
      <c r="B3" s="114" t="s">
        <v>631</v>
      </c>
      <c r="C3" s="52"/>
      <c r="D3" s="53"/>
      <c r="E3" s="54"/>
      <c r="F3" s="55"/>
    </row>
    <row r="4" spans="1:6">
      <c r="B4" s="114" t="s">
        <v>632</v>
      </c>
      <c r="C4" s="56"/>
      <c r="D4" s="53"/>
      <c r="E4" s="57"/>
      <c r="F4" s="55"/>
    </row>
    <row r="5" spans="1:6">
      <c r="B5" s="114" t="s">
        <v>633</v>
      </c>
      <c r="C5" s="56"/>
      <c r="D5" s="53"/>
      <c r="E5" s="57"/>
      <c r="F5" s="55"/>
    </row>
    <row r="6" spans="1:6">
      <c r="B6" s="115"/>
      <c r="C6" s="56"/>
      <c r="D6" s="53"/>
      <c r="E6" s="57"/>
      <c r="F6" s="55"/>
    </row>
    <row r="7" spans="1:6">
      <c r="A7" s="58"/>
      <c r="B7" s="114" t="s">
        <v>680</v>
      </c>
      <c r="C7" s="59"/>
      <c r="D7" s="53"/>
      <c r="E7" s="59"/>
      <c r="F7" s="55"/>
    </row>
    <row r="8" spans="1:6">
      <c r="A8" s="58"/>
      <c r="B8" s="116"/>
      <c r="C8" s="59"/>
      <c r="D8" s="53"/>
      <c r="E8" s="59"/>
      <c r="F8" s="55"/>
    </row>
    <row r="9" spans="1:6">
      <c r="A9" s="58"/>
      <c r="B9" s="114" t="s">
        <v>393</v>
      </c>
      <c r="C9" s="59"/>
      <c r="D9" s="53"/>
      <c r="E9" s="59"/>
      <c r="F9" s="55"/>
    </row>
    <row r="10" spans="1:6">
      <c r="A10" s="58"/>
      <c r="B10" s="114"/>
      <c r="C10" s="59"/>
      <c r="D10" s="53"/>
      <c r="E10" s="59"/>
      <c r="F10" s="55"/>
    </row>
    <row r="11" spans="1:6">
      <c r="A11" s="58"/>
      <c r="B11" s="114"/>
      <c r="C11" s="59"/>
      <c r="D11" s="53"/>
      <c r="E11" s="59"/>
      <c r="F11" s="55"/>
    </row>
    <row r="12" spans="1:6" ht="17.25">
      <c r="A12" s="60" t="s">
        <v>14</v>
      </c>
      <c r="B12" s="117" t="s">
        <v>394</v>
      </c>
      <c r="C12" s="61" t="s">
        <v>681</v>
      </c>
      <c r="D12" s="62">
        <v>1590</v>
      </c>
      <c r="E12" s="59">
        <v>3</v>
      </c>
      <c r="F12" s="55">
        <f t="shared" ref="F12:F18" si="0">D12*E12</f>
        <v>4770</v>
      </c>
    </row>
    <row r="13" spans="1:6">
      <c r="A13" s="60" t="s">
        <v>36</v>
      </c>
      <c r="B13" s="117" t="s">
        <v>395</v>
      </c>
      <c r="C13" s="59"/>
      <c r="D13" s="53"/>
      <c r="E13" s="59"/>
      <c r="F13" s="55">
        <f t="shared" si="0"/>
        <v>0</v>
      </c>
    </row>
    <row r="14" spans="1:6">
      <c r="A14" s="60"/>
      <c r="B14" s="114"/>
      <c r="C14" s="59"/>
      <c r="D14" s="53"/>
      <c r="E14" s="59"/>
      <c r="F14" s="55">
        <f t="shared" si="0"/>
        <v>0</v>
      </c>
    </row>
    <row r="15" spans="1:6" ht="30">
      <c r="A15" s="60" t="s">
        <v>3</v>
      </c>
      <c r="B15" s="117" t="s">
        <v>23</v>
      </c>
      <c r="C15" s="59"/>
      <c r="D15" s="53"/>
      <c r="E15" s="59"/>
      <c r="F15" s="55">
        <f t="shared" si="0"/>
        <v>0</v>
      </c>
    </row>
    <row r="16" spans="1:6" ht="30">
      <c r="A16" s="60"/>
      <c r="B16" s="117" t="s">
        <v>24</v>
      </c>
      <c r="C16" s="59"/>
      <c r="D16" s="53"/>
      <c r="E16" s="59"/>
      <c r="F16" s="55">
        <f t="shared" si="0"/>
        <v>0</v>
      </c>
    </row>
    <row r="17" spans="1:6">
      <c r="A17" s="60"/>
      <c r="B17" s="117" t="s">
        <v>25</v>
      </c>
      <c r="C17" s="59" t="s">
        <v>396</v>
      </c>
      <c r="D17" s="53">
        <v>1</v>
      </c>
      <c r="E17" s="59">
        <v>300</v>
      </c>
      <c r="F17" s="55">
        <f t="shared" si="0"/>
        <v>300</v>
      </c>
    </row>
    <row r="18" spans="1:6">
      <c r="A18" s="60"/>
      <c r="B18" s="117"/>
      <c r="C18" s="59"/>
      <c r="D18" s="53"/>
      <c r="E18" s="59"/>
      <c r="F18" s="55">
        <f t="shared" si="0"/>
        <v>0</v>
      </c>
    </row>
    <row r="19" spans="1:6">
      <c r="A19" s="60"/>
      <c r="B19" s="116" t="s">
        <v>397</v>
      </c>
      <c r="C19" s="63" t="s">
        <v>398</v>
      </c>
      <c r="D19" s="64"/>
      <c r="E19" s="64"/>
      <c r="F19" s="64">
        <f>SUM(F12:F18)</f>
        <v>5070</v>
      </c>
    </row>
    <row r="20" spans="1:6">
      <c r="A20" s="60"/>
      <c r="B20" s="116"/>
      <c r="C20" s="59"/>
      <c r="D20" s="53"/>
      <c r="E20" s="59"/>
      <c r="F20" s="55">
        <f t="shared" ref="F20:F54" si="1">D20*E20</f>
        <v>0</v>
      </c>
    </row>
    <row r="21" spans="1:6">
      <c r="A21" s="60"/>
      <c r="B21" s="116"/>
      <c r="C21" s="59"/>
      <c r="D21" s="53"/>
      <c r="E21" s="59"/>
      <c r="F21" s="55">
        <f t="shared" si="1"/>
        <v>0</v>
      </c>
    </row>
    <row r="22" spans="1:6">
      <c r="A22" s="60"/>
      <c r="B22" s="116"/>
      <c r="C22" s="59"/>
      <c r="D22" s="53"/>
      <c r="E22" s="59"/>
      <c r="F22" s="55">
        <f t="shared" si="1"/>
        <v>0</v>
      </c>
    </row>
    <row r="23" spans="1:6">
      <c r="A23" s="60"/>
      <c r="B23" s="116"/>
      <c r="C23" s="59"/>
      <c r="D23" s="53"/>
      <c r="E23" s="59"/>
      <c r="F23" s="55">
        <f t="shared" si="1"/>
        <v>0</v>
      </c>
    </row>
    <row r="24" spans="1:6">
      <c r="A24" s="60"/>
      <c r="B24" s="116"/>
      <c r="C24" s="59"/>
      <c r="D24" s="53"/>
      <c r="E24" s="59"/>
      <c r="F24" s="55">
        <f t="shared" si="1"/>
        <v>0</v>
      </c>
    </row>
    <row r="25" spans="1:6">
      <c r="A25" s="60"/>
      <c r="B25" s="114" t="str">
        <f>B4</f>
        <v>PROPOSED ……………………………………....</v>
      </c>
      <c r="C25" s="59"/>
      <c r="D25" s="53"/>
      <c r="E25" s="59"/>
      <c r="F25" s="55">
        <f t="shared" si="1"/>
        <v>0</v>
      </c>
    </row>
    <row r="26" spans="1:6">
      <c r="A26" s="60"/>
      <c r="B26" s="114" t="str">
        <f>B5</f>
        <v>…….………………………………….. DISTRICT</v>
      </c>
      <c r="C26" s="59"/>
      <c r="D26" s="53"/>
      <c r="E26" s="59"/>
      <c r="F26" s="55">
        <f t="shared" si="1"/>
        <v>0</v>
      </c>
    </row>
    <row r="27" spans="1:6">
      <c r="A27" s="60"/>
      <c r="B27" s="116"/>
      <c r="C27" s="59"/>
      <c r="D27" s="53"/>
      <c r="E27" s="59"/>
      <c r="F27" s="55">
        <f t="shared" si="1"/>
        <v>0</v>
      </c>
    </row>
    <row r="28" spans="1:6">
      <c r="A28" s="60"/>
      <c r="B28" s="114" t="str">
        <f>B7</f>
        <v>SECTION 2: MAIN BLOCK</v>
      </c>
      <c r="C28" s="59"/>
      <c r="D28" s="53"/>
      <c r="E28" s="59"/>
      <c r="F28" s="55">
        <f t="shared" si="1"/>
        <v>0</v>
      </c>
    </row>
    <row r="29" spans="1:6">
      <c r="A29" s="60"/>
      <c r="B29" s="116"/>
      <c r="C29" s="59"/>
      <c r="D29" s="53"/>
      <c r="E29" s="59"/>
      <c r="F29" s="55">
        <f t="shared" si="1"/>
        <v>0</v>
      </c>
    </row>
    <row r="30" spans="1:6">
      <c r="A30" s="60"/>
      <c r="B30" s="116"/>
      <c r="C30" s="59"/>
      <c r="D30" s="53"/>
      <c r="E30" s="59"/>
      <c r="F30" s="55">
        <f t="shared" si="1"/>
        <v>0</v>
      </c>
    </row>
    <row r="31" spans="1:6">
      <c r="A31" s="60"/>
      <c r="B31" s="114" t="s">
        <v>399</v>
      </c>
      <c r="C31" s="59"/>
      <c r="D31" s="53"/>
      <c r="E31" s="59"/>
      <c r="F31" s="55">
        <f t="shared" si="1"/>
        <v>0</v>
      </c>
    </row>
    <row r="32" spans="1:6">
      <c r="A32" s="60"/>
      <c r="B32" s="114"/>
      <c r="C32" s="59"/>
      <c r="D32" s="53"/>
      <c r="E32" s="59"/>
      <c r="F32" s="55">
        <f t="shared" si="1"/>
        <v>0</v>
      </c>
    </row>
    <row r="33" spans="1:6">
      <c r="A33" s="60"/>
      <c r="B33" s="114"/>
      <c r="C33" s="59"/>
      <c r="D33" s="53"/>
      <c r="E33" s="59"/>
      <c r="F33" s="55">
        <f t="shared" si="1"/>
        <v>0</v>
      </c>
    </row>
    <row r="34" spans="1:6">
      <c r="A34" s="60"/>
      <c r="B34" s="114"/>
      <c r="C34" s="59"/>
      <c r="D34" s="53"/>
      <c r="E34" s="59"/>
      <c r="F34" s="55">
        <f t="shared" si="1"/>
        <v>0</v>
      </c>
    </row>
    <row r="35" spans="1:6" ht="30">
      <c r="A35" s="60"/>
      <c r="B35" s="118" t="s">
        <v>27</v>
      </c>
      <c r="C35" s="59"/>
      <c r="D35" s="53"/>
      <c r="E35" s="59"/>
      <c r="F35" s="55">
        <f t="shared" si="1"/>
        <v>0</v>
      </c>
    </row>
    <row r="36" spans="1:6" ht="30">
      <c r="A36" s="60"/>
      <c r="B36" s="118" t="s">
        <v>28</v>
      </c>
      <c r="C36" s="59"/>
      <c r="D36" s="53"/>
      <c r="E36" s="59"/>
      <c r="F36" s="55">
        <f t="shared" si="1"/>
        <v>0</v>
      </c>
    </row>
    <row r="37" spans="1:6">
      <c r="A37" s="60"/>
      <c r="B37" s="118"/>
      <c r="C37" s="59"/>
      <c r="D37" s="53"/>
      <c r="E37" s="59"/>
      <c r="F37" s="55">
        <f t="shared" si="1"/>
        <v>0</v>
      </c>
    </row>
    <row r="38" spans="1:6" ht="17.25">
      <c r="A38" s="60" t="s">
        <v>14</v>
      </c>
      <c r="B38" s="117" t="s">
        <v>400</v>
      </c>
      <c r="C38" s="61" t="s">
        <v>681</v>
      </c>
      <c r="D38" s="53">
        <v>1425</v>
      </c>
      <c r="E38" s="59">
        <v>3</v>
      </c>
      <c r="F38" s="55">
        <f t="shared" si="1"/>
        <v>4275</v>
      </c>
    </row>
    <row r="39" spans="1:6">
      <c r="A39" s="60"/>
      <c r="B39" s="118"/>
      <c r="C39" s="59"/>
      <c r="D39" s="53"/>
      <c r="E39" s="59"/>
      <c r="F39" s="55">
        <f t="shared" si="1"/>
        <v>0</v>
      </c>
    </row>
    <row r="40" spans="1:6">
      <c r="A40" s="60"/>
      <c r="B40" s="119"/>
      <c r="C40" s="59"/>
      <c r="D40" s="53"/>
      <c r="E40" s="59"/>
      <c r="F40" s="55">
        <f t="shared" si="1"/>
        <v>0</v>
      </c>
    </row>
    <row r="41" spans="1:6">
      <c r="A41" s="60" t="s">
        <v>3</v>
      </c>
      <c r="B41" s="117" t="s">
        <v>494</v>
      </c>
      <c r="C41" s="59"/>
      <c r="D41" s="53"/>
      <c r="E41" s="59"/>
      <c r="F41" s="55">
        <f t="shared" si="1"/>
        <v>0</v>
      </c>
    </row>
    <row r="42" spans="1:6" ht="17.25">
      <c r="A42" s="60"/>
      <c r="B42" s="117" t="s">
        <v>401</v>
      </c>
      <c r="C42" s="61" t="s">
        <v>682</v>
      </c>
      <c r="D42" s="53">
        <f>433*0.6*1.5</f>
        <v>389.70000000000005</v>
      </c>
      <c r="E42" s="59">
        <v>10</v>
      </c>
      <c r="F42" s="55">
        <f t="shared" si="1"/>
        <v>3897.0000000000005</v>
      </c>
    </row>
    <row r="43" spans="1:6">
      <c r="A43" s="60"/>
      <c r="B43" s="117"/>
      <c r="C43" s="59"/>
      <c r="D43" s="53"/>
      <c r="E43" s="59"/>
      <c r="F43" s="55">
        <f t="shared" si="1"/>
        <v>0</v>
      </c>
    </row>
    <row r="44" spans="1:6">
      <c r="A44" s="60"/>
      <c r="B44" s="118" t="s">
        <v>483</v>
      </c>
      <c r="C44" s="59"/>
      <c r="D44" s="53"/>
      <c r="E44" s="59"/>
      <c r="F44" s="55">
        <f t="shared" si="1"/>
        <v>0</v>
      </c>
    </row>
    <row r="45" spans="1:6" ht="17.25">
      <c r="A45" s="60"/>
      <c r="B45" s="117" t="s">
        <v>482</v>
      </c>
      <c r="C45" s="61" t="s">
        <v>682</v>
      </c>
      <c r="D45" s="65">
        <f>0.8*0.8*1.5*70</f>
        <v>67.200000000000017</v>
      </c>
      <c r="E45" s="59">
        <v>10</v>
      </c>
      <c r="F45" s="55">
        <f t="shared" si="1"/>
        <v>672.00000000000023</v>
      </c>
    </row>
    <row r="46" spans="1:6">
      <c r="A46" s="60"/>
      <c r="B46" s="117"/>
      <c r="C46" s="59"/>
      <c r="D46" s="53"/>
      <c r="E46" s="59"/>
      <c r="F46" s="55">
        <f t="shared" si="1"/>
        <v>0</v>
      </c>
    </row>
    <row r="47" spans="1:6">
      <c r="A47" s="60"/>
      <c r="B47" s="118" t="s">
        <v>402</v>
      </c>
      <c r="C47" s="59"/>
      <c r="D47" s="53"/>
      <c r="E47" s="59"/>
      <c r="F47" s="55">
        <f t="shared" si="1"/>
        <v>0</v>
      </c>
    </row>
    <row r="48" spans="1:6">
      <c r="A48" s="60"/>
      <c r="B48" s="118"/>
      <c r="C48" s="59"/>
      <c r="D48" s="53"/>
      <c r="E48" s="59"/>
      <c r="F48" s="55">
        <f t="shared" si="1"/>
        <v>0</v>
      </c>
    </row>
    <row r="49" spans="1:6" ht="30">
      <c r="A49" s="60" t="s">
        <v>6</v>
      </c>
      <c r="B49" s="117" t="s">
        <v>403</v>
      </c>
      <c r="C49" s="59"/>
      <c r="D49" s="53"/>
      <c r="E49" s="59"/>
      <c r="F49" s="55">
        <f t="shared" si="1"/>
        <v>0</v>
      </c>
    </row>
    <row r="50" spans="1:6">
      <c r="A50" s="60"/>
      <c r="B50" s="117" t="s">
        <v>404</v>
      </c>
      <c r="C50" s="59" t="s">
        <v>26</v>
      </c>
      <c r="D50" s="53">
        <v>500</v>
      </c>
      <c r="E50" s="59">
        <v>1</v>
      </c>
      <c r="F50" s="55">
        <f t="shared" si="1"/>
        <v>500</v>
      </c>
    </row>
    <row r="51" spans="1:6">
      <c r="A51" s="60"/>
      <c r="B51" s="117"/>
      <c r="C51" s="59"/>
      <c r="D51" s="53"/>
      <c r="E51" s="59"/>
      <c r="F51" s="55">
        <f t="shared" si="1"/>
        <v>0</v>
      </c>
    </row>
    <row r="52" spans="1:6">
      <c r="A52" s="60"/>
      <c r="B52" s="118" t="s">
        <v>29</v>
      </c>
      <c r="C52" s="59"/>
      <c r="D52" s="53"/>
      <c r="E52" s="59"/>
      <c r="F52" s="55">
        <f t="shared" si="1"/>
        <v>0</v>
      </c>
    </row>
    <row r="53" spans="1:6">
      <c r="A53" s="60"/>
      <c r="B53" s="117"/>
      <c r="C53" s="59"/>
      <c r="D53" s="53"/>
      <c r="E53" s="59"/>
      <c r="F53" s="55">
        <f t="shared" si="1"/>
        <v>0</v>
      </c>
    </row>
    <row r="54" spans="1:6" ht="30">
      <c r="A54" s="60" t="s">
        <v>7</v>
      </c>
      <c r="B54" s="117" t="s">
        <v>30</v>
      </c>
      <c r="C54" s="61" t="s">
        <v>682</v>
      </c>
      <c r="D54" s="53">
        <f>0.3*(D42+D45)</f>
        <v>137.07000000000002</v>
      </c>
      <c r="E54" s="59">
        <v>7</v>
      </c>
      <c r="F54" s="55">
        <f t="shared" si="1"/>
        <v>959.49000000000012</v>
      </c>
    </row>
    <row r="55" spans="1:6">
      <c r="A55" s="60"/>
      <c r="B55" s="120"/>
    </row>
    <row r="56" spans="1:6">
      <c r="A56" s="60" t="s">
        <v>8</v>
      </c>
      <c r="B56" s="117" t="s">
        <v>405</v>
      </c>
      <c r="C56" s="59"/>
      <c r="D56" s="53"/>
      <c r="E56" s="59"/>
      <c r="F56" s="55">
        <f t="shared" ref="F56:F89" si="2">D56*E56</f>
        <v>0</v>
      </c>
    </row>
    <row r="57" spans="1:6">
      <c r="A57" s="60"/>
      <c r="B57" s="117" t="s">
        <v>406</v>
      </c>
      <c r="C57" s="59"/>
      <c r="D57" s="53"/>
      <c r="E57" s="59"/>
      <c r="F57" s="55">
        <f t="shared" si="2"/>
        <v>0</v>
      </c>
    </row>
    <row r="58" spans="1:6" ht="17.25">
      <c r="A58" s="60"/>
      <c r="B58" s="117" t="s">
        <v>407</v>
      </c>
      <c r="C58" s="61" t="s">
        <v>682</v>
      </c>
      <c r="D58" s="53">
        <f>D42+D45-D54</f>
        <v>319.83000000000004</v>
      </c>
      <c r="E58" s="68">
        <v>50</v>
      </c>
      <c r="F58" s="55">
        <f t="shared" si="2"/>
        <v>15991.500000000002</v>
      </c>
    </row>
    <row r="59" spans="1:6">
      <c r="A59" s="60"/>
      <c r="B59" s="117"/>
      <c r="C59" s="59"/>
      <c r="D59" s="53"/>
      <c r="E59" s="59"/>
      <c r="F59" s="55">
        <f t="shared" si="2"/>
        <v>0</v>
      </c>
    </row>
    <row r="60" spans="1:6">
      <c r="A60" s="60"/>
      <c r="B60" s="118" t="s">
        <v>32</v>
      </c>
      <c r="C60" s="59"/>
      <c r="D60" s="53"/>
      <c r="E60" s="59"/>
      <c r="F60" s="55">
        <f t="shared" si="2"/>
        <v>0</v>
      </c>
    </row>
    <row r="61" spans="1:6">
      <c r="A61" s="60"/>
      <c r="B61" s="119"/>
      <c r="C61" s="59"/>
      <c r="D61" s="53"/>
      <c r="E61" s="59"/>
      <c r="F61" s="55">
        <f t="shared" si="2"/>
        <v>0</v>
      </c>
    </row>
    <row r="62" spans="1:6" ht="30">
      <c r="A62" s="60" t="s">
        <v>10</v>
      </c>
      <c r="B62" s="117" t="s">
        <v>33</v>
      </c>
      <c r="C62" s="59"/>
      <c r="D62" s="53"/>
      <c r="E62" s="59"/>
      <c r="F62" s="55">
        <f t="shared" si="2"/>
        <v>0</v>
      </c>
    </row>
    <row r="63" spans="1:6" ht="17.25">
      <c r="A63" s="60"/>
      <c r="B63" s="117" t="s">
        <v>34</v>
      </c>
      <c r="C63" s="61" t="s">
        <v>681</v>
      </c>
      <c r="D63" s="53">
        <f>D38</f>
        <v>1425</v>
      </c>
      <c r="E63" s="59">
        <v>4</v>
      </c>
      <c r="F63" s="55">
        <f t="shared" si="2"/>
        <v>5700</v>
      </c>
    </row>
    <row r="64" spans="1:6">
      <c r="A64" s="60"/>
      <c r="B64" s="117"/>
      <c r="C64" s="59"/>
      <c r="D64" s="53"/>
      <c r="E64" s="59"/>
      <c r="F64" s="55">
        <f t="shared" si="2"/>
        <v>0</v>
      </c>
    </row>
    <row r="65" spans="1:6" ht="30">
      <c r="A65" s="60" t="s">
        <v>15</v>
      </c>
      <c r="B65" s="117" t="s">
        <v>408</v>
      </c>
      <c r="C65" s="61" t="s">
        <v>681</v>
      </c>
      <c r="D65" s="53">
        <f>D38</f>
        <v>1425</v>
      </c>
      <c r="E65" s="59">
        <v>3</v>
      </c>
      <c r="F65" s="55">
        <f t="shared" si="2"/>
        <v>4275</v>
      </c>
    </row>
    <row r="66" spans="1:6">
      <c r="A66" s="60"/>
      <c r="B66" s="117" t="s">
        <v>409</v>
      </c>
      <c r="C66" s="59"/>
      <c r="D66" s="53"/>
      <c r="E66" s="59"/>
      <c r="F66" s="55">
        <f t="shared" si="2"/>
        <v>0</v>
      </c>
    </row>
    <row r="67" spans="1:6">
      <c r="A67" s="60"/>
      <c r="B67" s="117"/>
      <c r="C67" s="59"/>
      <c r="D67" s="53"/>
      <c r="E67" s="59"/>
      <c r="F67" s="55">
        <f t="shared" si="2"/>
        <v>0</v>
      </c>
    </row>
    <row r="68" spans="1:6">
      <c r="A68" s="60"/>
      <c r="B68" s="118" t="s">
        <v>37</v>
      </c>
      <c r="C68" s="59"/>
      <c r="D68" s="53"/>
      <c r="E68" s="59"/>
      <c r="F68" s="55">
        <f t="shared" si="2"/>
        <v>0</v>
      </c>
    </row>
    <row r="69" spans="1:6">
      <c r="A69" s="60"/>
      <c r="B69" s="119"/>
      <c r="C69" s="59"/>
      <c r="D69" s="53"/>
      <c r="E69" s="59"/>
      <c r="F69" s="55">
        <f t="shared" si="2"/>
        <v>0</v>
      </c>
    </row>
    <row r="70" spans="1:6" ht="30">
      <c r="A70" s="60" t="s">
        <v>9</v>
      </c>
      <c r="B70" s="117" t="s">
        <v>38</v>
      </c>
      <c r="C70" s="59"/>
      <c r="D70" s="53"/>
      <c r="E70" s="59"/>
      <c r="F70" s="55">
        <f t="shared" si="2"/>
        <v>0</v>
      </c>
    </row>
    <row r="71" spans="1:6" ht="30">
      <c r="A71" s="60"/>
      <c r="B71" s="117" t="s">
        <v>39</v>
      </c>
      <c r="C71" s="59"/>
      <c r="D71" s="53"/>
      <c r="E71" s="59"/>
      <c r="F71" s="55">
        <f t="shared" si="2"/>
        <v>0</v>
      </c>
    </row>
    <row r="72" spans="1:6" ht="17.25">
      <c r="A72" s="60"/>
      <c r="B72" s="117" t="s">
        <v>410</v>
      </c>
      <c r="C72" s="61" t="s">
        <v>681</v>
      </c>
      <c r="D72" s="53">
        <f>D65</f>
        <v>1425</v>
      </c>
      <c r="E72" s="59">
        <v>3</v>
      </c>
      <c r="F72" s="55">
        <f t="shared" si="2"/>
        <v>4275</v>
      </c>
    </row>
    <row r="73" spans="1:6">
      <c r="A73" s="60"/>
      <c r="B73" s="117"/>
      <c r="C73" s="59"/>
      <c r="D73" s="53"/>
      <c r="E73" s="59"/>
      <c r="F73" s="55">
        <f t="shared" si="2"/>
        <v>0</v>
      </c>
    </row>
    <row r="74" spans="1:6">
      <c r="A74" s="60"/>
      <c r="B74" s="118" t="s">
        <v>40</v>
      </c>
      <c r="C74" s="59"/>
      <c r="D74" s="53"/>
      <c r="E74" s="59"/>
      <c r="F74" s="55">
        <f t="shared" si="2"/>
        <v>0</v>
      </c>
    </row>
    <row r="75" spans="1:6">
      <c r="A75" s="60"/>
      <c r="B75" s="117"/>
      <c r="C75" s="59"/>
      <c r="D75" s="53"/>
      <c r="E75" s="59"/>
      <c r="F75" s="55">
        <f t="shared" si="2"/>
        <v>0</v>
      </c>
    </row>
    <row r="76" spans="1:6">
      <c r="A76" s="60" t="s">
        <v>11</v>
      </c>
      <c r="B76" s="117" t="s">
        <v>41</v>
      </c>
      <c r="C76" s="59"/>
      <c r="D76" s="53"/>
      <c r="E76" s="59"/>
      <c r="F76" s="55">
        <f t="shared" si="2"/>
        <v>0</v>
      </c>
    </row>
    <row r="77" spans="1:6">
      <c r="A77" s="60"/>
      <c r="B77" s="117" t="s">
        <v>42</v>
      </c>
      <c r="C77" s="59"/>
      <c r="D77" s="53"/>
      <c r="E77" s="59"/>
      <c r="F77" s="55">
        <f t="shared" si="2"/>
        <v>0</v>
      </c>
    </row>
    <row r="78" spans="1:6">
      <c r="A78" s="60"/>
      <c r="B78" s="117" t="s">
        <v>43</v>
      </c>
      <c r="C78" s="59"/>
      <c r="D78" s="53"/>
      <c r="E78" s="59"/>
      <c r="F78" s="55">
        <f t="shared" si="2"/>
        <v>0</v>
      </c>
    </row>
    <row r="79" spans="1:6" ht="17.25">
      <c r="A79" s="60"/>
      <c r="B79" s="117" t="s">
        <v>44</v>
      </c>
      <c r="C79" s="61" t="s">
        <v>681</v>
      </c>
      <c r="D79" s="53">
        <f>D72</f>
        <v>1425</v>
      </c>
      <c r="E79" s="59">
        <v>2</v>
      </c>
      <c r="F79" s="55">
        <f t="shared" si="2"/>
        <v>2850</v>
      </c>
    </row>
    <row r="80" spans="1:6">
      <c r="A80" s="60"/>
      <c r="B80" s="117"/>
      <c r="C80" s="59"/>
      <c r="D80" s="53"/>
      <c r="E80" s="59"/>
      <c r="F80" s="55">
        <f t="shared" si="2"/>
        <v>0</v>
      </c>
    </row>
    <row r="81" spans="1:6" ht="30">
      <c r="A81" s="60"/>
      <c r="B81" s="118" t="s">
        <v>429</v>
      </c>
      <c r="C81" s="59"/>
      <c r="D81" s="53"/>
      <c r="E81" s="59"/>
      <c r="F81" s="55">
        <f t="shared" si="2"/>
        <v>0</v>
      </c>
    </row>
    <row r="82" spans="1:6" ht="30">
      <c r="A82" s="60"/>
      <c r="B82" s="118" t="s">
        <v>430</v>
      </c>
      <c r="C82" s="59"/>
      <c r="D82" s="53"/>
      <c r="E82" s="59"/>
      <c r="F82" s="55">
        <f t="shared" si="2"/>
        <v>0</v>
      </c>
    </row>
    <row r="83" spans="1:6">
      <c r="A83" s="60"/>
      <c r="B83" s="118" t="s">
        <v>431</v>
      </c>
      <c r="C83" s="59"/>
      <c r="D83" s="53"/>
      <c r="E83" s="59"/>
      <c r="F83" s="55">
        <f t="shared" si="2"/>
        <v>0</v>
      </c>
    </row>
    <row r="84" spans="1:6">
      <c r="A84" s="60"/>
      <c r="B84" s="117"/>
      <c r="C84" s="59"/>
      <c r="D84" s="53"/>
      <c r="E84" s="59"/>
      <c r="F84" s="55">
        <f t="shared" si="2"/>
        <v>0</v>
      </c>
    </row>
    <row r="85" spans="1:6">
      <c r="A85" s="60" t="s">
        <v>16</v>
      </c>
      <c r="B85" s="117" t="s">
        <v>49</v>
      </c>
      <c r="C85" s="59"/>
      <c r="D85" s="53"/>
      <c r="E85" s="59"/>
      <c r="F85" s="55">
        <f t="shared" si="2"/>
        <v>0</v>
      </c>
    </row>
    <row r="86" spans="1:6" ht="17.25">
      <c r="A86" s="60"/>
      <c r="B86" s="117" t="s">
        <v>50</v>
      </c>
      <c r="C86" s="61" t="s">
        <v>681</v>
      </c>
      <c r="D86" s="53">
        <f>D79</f>
        <v>1425</v>
      </c>
      <c r="E86" s="59">
        <v>4</v>
      </c>
      <c r="F86" s="55">
        <f t="shared" si="2"/>
        <v>5700</v>
      </c>
    </row>
    <row r="87" spans="1:6">
      <c r="A87" s="60"/>
      <c r="B87" s="117"/>
      <c r="C87" s="61"/>
      <c r="D87" s="53"/>
      <c r="E87" s="59"/>
      <c r="F87" s="55">
        <f t="shared" si="2"/>
        <v>0</v>
      </c>
    </row>
    <row r="88" spans="1:6">
      <c r="A88" s="60"/>
      <c r="B88" s="117"/>
      <c r="C88" s="59"/>
      <c r="D88" s="53"/>
      <c r="E88" s="59"/>
      <c r="F88" s="55">
        <f t="shared" si="2"/>
        <v>0</v>
      </c>
    </row>
    <row r="89" spans="1:6">
      <c r="A89" s="60"/>
      <c r="B89" s="117"/>
      <c r="C89" s="59"/>
      <c r="D89" s="53"/>
      <c r="E89" s="59"/>
      <c r="F89" s="55">
        <f t="shared" si="2"/>
        <v>0</v>
      </c>
    </row>
    <row r="90" spans="1:6">
      <c r="A90" s="60"/>
      <c r="B90" s="116" t="s">
        <v>397</v>
      </c>
      <c r="C90" s="63" t="s">
        <v>398</v>
      </c>
      <c r="D90" s="64"/>
      <c r="E90" s="64"/>
      <c r="F90" s="64">
        <f>SUM(F38:F89)</f>
        <v>49094.990000000005</v>
      </c>
    </row>
    <row r="91" spans="1:6">
      <c r="A91" s="60"/>
      <c r="B91" s="116"/>
      <c r="C91" s="63"/>
      <c r="D91" s="53"/>
      <c r="E91" s="59"/>
      <c r="F91" s="55">
        <f t="shared" ref="F91:F122" si="3">D91*E91</f>
        <v>0</v>
      </c>
    </row>
    <row r="92" spans="1:6">
      <c r="A92" s="69"/>
      <c r="B92" s="117"/>
      <c r="C92" s="59"/>
      <c r="D92" s="53"/>
      <c r="E92" s="59"/>
      <c r="F92" s="55">
        <f t="shared" si="3"/>
        <v>0</v>
      </c>
    </row>
    <row r="93" spans="1:6">
      <c r="A93" s="60"/>
      <c r="B93" s="114"/>
      <c r="C93" s="59"/>
      <c r="D93" s="53"/>
      <c r="E93" s="59"/>
      <c r="F93" s="55">
        <f t="shared" si="3"/>
        <v>0</v>
      </c>
    </row>
    <row r="94" spans="1:6">
      <c r="A94" s="60"/>
      <c r="B94" s="114" t="str">
        <f>B7</f>
        <v>SECTION 2: MAIN BLOCK</v>
      </c>
      <c r="C94" s="59"/>
      <c r="D94" s="53"/>
      <c r="E94" s="59"/>
      <c r="F94" s="55">
        <f t="shared" si="3"/>
        <v>0</v>
      </c>
    </row>
    <row r="95" spans="1:6">
      <c r="A95" s="60"/>
      <c r="B95" s="116"/>
      <c r="C95" s="59"/>
      <c r="D95" s="53"/>
      <c r="E95" s="59"/>
      <c r="F95" s="55">
        <f t="shared" si="3"/>
        <v>0</v>
      </c>
    </row>
    <row r="96" spans="1:6">
      <c r="A96" s="60"/>
      <c r="B96" s="114" t="s">
        <v>411</v>
      </c>
      <c r="C96" s="59"/>
      <c r="D96" s="53"/>
      <c r="E96" s="59"/>
      <c r="F96" s="55">
        <f t="shared" si="3"/>
        <v>0</v>
      </c>
    </row>
    <row r="97" spans="1:6">
      <c r="A97" s="60"/>
      <c r="B97" s="114"/>
      <c r="C97" s="59"/>
      <c r="D97" s="53"/>
      <c r="E97" s="59"/>
      <c r="F97" s="55">
        <f t="shared" si="3"/>
        <v>0</v>
      </c>
    </row>
    <row r="98" spans="1:6">
      <c r="A98" s="60"/>
      <c r="B98" s="118" t="s">
        <v>45</v>
      </c>
      <c r="C98" s="59"/>
      <c r="D98" s="53"/>
      <c r="E98" s="59"/>
      <c r="F98" s="55">
        <f t="shared" si="3"/>
        <v>0</v>
      </c>
    </row>
    <row r="99" spans="1:6">
      <c r="A99" s="60"/>
      <c r="B99" s="117"/>
      <c r="C99" s="59"/>
      <c r="D99" s="53"/>
      <c r="E99" s="59"/>
      <c r="F99" s="55">
        <f t="shared" si="3"/>
        <v>0</v>
      </c>
    </row>
    <row r="100" spans="1:6" ht="17.25">
      <c r="A100" s="60" t="s">
        <v>14</v>
      </c>
      <c r="B100" s="117" t="s">
        <v>495</v>
      </c>
      <c r="C100" s="61" t="s">
        <v>681</v>
      </c>
      <c r="D100" s="53">
        <f>433*0.8</f>
        <v>346.40000000000003</v>
      </c>
      <c r="E100" s="59">
        <f>220*0.05</f>
        <v>11</v>
      </c>
      <c r="F100" s="55">
        <f t="shared" si="3"/>
        <v>3810.4000000000005</v>
      </c>
    </row>
    <row r="101" spans="1:6">
      <c r="A101" s="60"/>
      <c r="B101" s="114"/>
      <c r="C101" s="59"/>
      <c r="D101" s="53"/>
      <c r="E101" s="59"/>
      <c r="F101" s="55">
        <f t="shared" si="3"/>
        <v>0</v>
      </c>
    </row>
    <row r="102" spans="1:6" ht="30">
      <c r="A102" s="60"/>
      <c r="B102" s="118" t="s">
        <v>496</v>
      </c>
      <c r="C102" s="59"/>
      <c r="D102" s="53"/>
      <c r="E102" s="59"/>
      <c r="F102" s="55">
        <f t="shared" si="3"/>
        <v>0</v>
      </c>
    </row>
    <row r="103" spans="1:6">
      <c r="A103" s="60"/>
      <c r="B103" s="118"/>
      <c r="C103" s="59"/>
      <c r="D103" s="53"/>
      <c r="E103" s="59"/>
      <c r="F103" s="55">
        <f t="shared" si="3"/>
        <v>0</v>
      </c>
    </row>
    <row r="104" spans="1:6">
      <c r="A104" s="60"/>
      <c r="B104" s="114" t="s">
        <v>412</v>
      </c>
      <c r="C104" s="59"/>
      <c r="D104" s="53"/>
      <c r="E104" s="59"/>
      <c r="F104" s="55">
        <f t="shared" si="3"/>
        <v>0</v>
      </c>
    </row>
    <row r="105" spans="1:6">
      <c r="A105" s="60"/>
      <c r="B105" s="117"/>
      <c r="C105" s="59"/>
      <c r="D105" s="53"/>
      <c r="E105" s="59"/>
      <c r="F105" s="55">
        <f t="shared" si="3"/>
        <v>0</v>
      </c>
    </row>
    <row r="106" spans="1:6" ht="17.25">
      <c r="A106" s="60" t="s">
        <v>14</v>
      </c>
      <c r="B106" s="117" t="s">
        <v>683</v>
      </c>
      <c r="C106" s="61" t="s">
        <v>682</v>
      </c>
      <c r="D106" s="53">
        <f>433*0.8*0.3</f>
        <v>103.92</v>
      </c>
      <c r="E106" s="59">
        <v>220</v>
      </c>
      <c r="F106" s="55">
        <f t="shared" si="3"/>
        <v>22862.400000000001</v>
      </c>
    </row>
    <row r="107" spans="1:6">
      <c r="A107" s="60"/>
      <c r="B107" s="117"/>
      <c r="C107" s="59"/>
      <c r="D107" s="53"/>
      <c r="E107" s="59"/>
      <c r="F107" s="55">
        <f t="shared" si="3"/>
        <v>0</v>
      </c>
    </row>
    <row r="108" spans="1:6" ht="17.25">
      <c r="A108" s="60" t="s">
        <v>3</v>
      </c>
      <c r="B108" s="117" t="s">
        <v>413</v>
      </c>
      <c r="C108" s="61" t="s">
        <v>682</v>
      </c>
      <c r="D108" s="53">
        <f>433*0.45*0.4</f>
        <v>77.94</v>
      </c>
      <c r="E108" s="59">
        <v>220</v>
      </c>
      <c r="F108" s="55">
        <f t="shared" si="3"/>
        <v>17146.8</v>
      </c>
    </row>
    <row r="109" spans="1:6">
      <c r="A109" s="60"/>
      <c r="B109" s="117"/>
      <c r="C109" s="59"/>
      <c r="D109" s="53"/>
      <c r="E109" s="59"/>
      <c r="F109" s="55">
        <f t="shared" si="3"/>
        <v>0</v>
      </c>
    </row>
    <row r="110" spans="1:6">
      <c r="A110" s="60"/>
      <c r="B110" s="114" t="s">
        <v>414</v>
      </c>
      <c r="C110" s="59"/>
      <c r="D110" s="53"/>
      <c r="E110" s="59"/>
      <c r="F110" s="55">
        <f t="shared" si="3"/>
        <v>0</v>
      </c>
    </row>
    <row r="111" spans="1:6">
      <c r="A111" s="60"/>
      <c r="B111" s="117"/>
      <c r="C111" s="59"/>
      <c r="D111" s="53"/>
      <c r="E111" s="59"/>
      <c r="F111" s="55">
        <f t="shared" si="3"/>
        <v>0</v>
      </c>
    </row>
    <row r="112" spans="1:6" ht="17.25">
      <c r="A112" s="60" t="s">
        <v>14</v>
      </c>
      <c r="B112" s="117" t="s">
        <v>415</v>
      </c>
      <c r="C112" s="61" t="s">
        <v>682</v>
      </c>
      <c r="D112" s="62">
        <f>1*1*0.4*72</f>
        <v>28.8</v>
      </c>
      <c r="E112" s="68">
        <v>220</v>
      </c>
      <c r="F112" s="55">
        <f t="shared" si="3"/>
        <v>6336</v>
      </c>
    </row>
    <row r="113" spans="1:6">
      <c r="A113" s="60"/>
      <c r="B113" s="117"/>
      <c r="C113" s="59"/>
      <c r="D113" s="62"/>
      <c r="E113" s="59"/>
      <c r="F113" s="55">
        <f t="shared" si="3"/>
        <v>0</v>
      </c>
    </row>
    <row r="114" spans="1:6" ht="17.25">
      <c r="A114" s="60" t="s">
        <v>3</v>
      </c>
      <c r="B114" s="117" t="s">
        <v>416</v>
      </c>
      <c r="C114" s="61" t="s">
        <v>682</v>
      </c>
      <c r="D114" s="62">
        <f>0.4*0.4*1.2*72</f>
        <v>13.824000000000002</v>
      </c>
      <c r="E114" s="68">
        <v>220</v>
      </c>
      <c r="F114" s="55">
        <f t="shared" si="3"/>
        <v>3041.28</v>
      </c>
    </row>
    <row r="115" spans="1:6">
      <c r="A115" s="60"/>
      <c r="B115" s="117"/>
      <c r="C115" s="59"/>
      <c r="D115" s="62"/>
      <c r="E115" s="59"/>
      <c r="F115" s="55">
        <f t="shared" si="3"/>
        <v>0</v>
      </c>
    </row>
    <row r="116" spans="1:6" ht="17.25">
      <c r="A116" s="60" t="s">
        <v>6</v>
      </c>
      <c r="B116" s="117" t="s">
        <v>497</v>
      </c>
      <c r="C116" s="61" t="s">
        <v>682</v>
      </c>
      <c r="D116" s="62">
        <f>0.4*0.4*3*72</f>
        <v>34.560000000000009</v>
      </c>
      <c r="E116" s="68">
        <v>220</v>
      </c>
      <c r="F116" s="55">
        <f t="shared" si="3"/>
        <v>7603.2000000000016</v>
      </c>
    </row>
    <row r="117" spans="1:6">
      <c r="A117" s="60"/>
      <c r="B117" s="117"/>
      <c r="C117" s="59"/>
      <c r="D117" s="53"/>
      <c r="E117" s="59"/>
      <c r="F117" s="55">
        <f t="shared" si="3"/>
        <v>0</v>
      </c>
    </row>
    <row r="118" spans="1:6">
      <c r="A118" s="60"/>
      <c r="B118" s="114" t="s">
        <v>417</v>
      </c>
      <c r="C118" s="59"/>
      <c r="D118" s="53"/>
      <c r="E118" s="59"/>
      <c r="F118" s="55">
        <f t="shared" si="3"/>
        <v>0</v>
      </c>
    </row>
    <row r="119" spans="1:6">
      <c r="A119" s="60"/>
      <c r="B119" s="117"/>
      <c r="C119" s="59"/>
      <c r="D119" s="53"/>
      <c r="E119" s="59"/>
      <c r="F119" s="55">
        <f t="shared" si="3"/>
        <v>0</v>
      </c>
    </row>
    <row r="120" spans="1:6">
      <c r="A120" s="60" t="s">
        <v>14</v>
      </c>
      <c r="B120" s="117" t="s">
        <v>418</v>
      </c>
      <c r="C120" s="59"/>
      <c r="D120" s="53"/>
      <c r="E120" s="59"/>
      <c r="F120" s="55">
        <f t="shared" si="3"/>
        <v>0</v>
      </c>
    </row>
    <row r="121" spans="1:6" ht="17.25">
      <c r="A121" s="60"/>
      <c r="B121" s="117" t="s">
        <v>46</v>
      </c>
      <c r="C121" s="61" t="s">
        <v>682</v>
      </c>
      <c r="D121" s="62">
        <f>D72*0.15</f>
        <v>213.75</v>
      </c>
      <c r="E121" s="68">
        <v>220</v>
      </c>
      <c r="F121" s="55">
        <f t="shared" si="3"/>
        <v>47025</v>
      </c>
    </row>
    <row r="122" spans="1:6">
      <c r="A122" s="60"/>
      <c r="B122" s="117"/>
      <c r="C122" s="59"/>
      <c r="D122" s="53"/>
      <c r="E122" s="59"/>
      <c r="F122" s="55">
        <f t="shared" si="3"/>
        <v>0</v>
      </c>
    </row>
    <row r="123" spans="1:6">
      <c r="A123" s="60"/>
      <c r="B123" s="118" t="s">
        <v>484</v>
      </c>
      <c r="C123" s="59"/>
      <c r="D123" s="53"/>
      <c r="E123" s="59"/>
      <c r="F123" s="55">
        <f t="shared" ref="F123:F154" si="4">D123*E123</f>
        <v>0</v>
      </c>
    </row>
    <row r="124" spans="1:6">
      <c r="A124" s="60"/>
      <c r="B124" s="117"/>
      <c r="C124" s="59"/>
      <c r="D124" s="53"/>
      <c r="E124" s="59"/>
      <c r="F124" s="55">
        <f t="shared" si="4"/>
        <v>0</v>
      </c>
    </row>
    <row r="125" spans="1:6" ht="17.25">
      <c r="A125" s="60" t="s">
        <v>3</v>
      </c>
      <c r="B125" s="117" t="s">
        <v>485</v>
      </c>
      <c r="C125" s="61" t="s">
        <v>682</v>
      </c>
      <c r="D125" s="62">
        <f>(1038-105)*0.2</f>
        <v>186.60000000000002</v>
      </c>
      <c r="E125" s="68">
        <v>220</v>
      </c>
      <c r="F125" s="55">
        <f t="shared" si="4"/>
        <v>41052.000000000007</v>
      </c>
    </row>
    <row r="126" spans="1:6">
      <c r="A126" s="60"/>
      <c r="B126" s="117"/>
      <c r="C126" s="61"/>
      <c r="D126" s="53"/>
      <c r="E126" s="59"/>
      <c r="F126" s="55">
        <f t="shared" si="4"/>
        <v>0</v>
      </c>
    </row>
    <row r="127" spans="1:6">
      <c r="A127" s="60"/>
      <c r="B127" s="118" t="s">
        <v>47</v>
      </c>
      <c r="C127" s="59"/>
      <c r="D127" s="53"/>
      <c r="E127" s="59"/>
      <c r="F127" s="55">
        <f t="shared" si="4"/>
        <v>0</v>
      </c>
    </row>
    <row r="128" spans="1:6">
      <c r="A128" s="60"/>
      <c r="B128" s="117"/>
      <c r="C128" s="59"/>
      <c r="D128" s="53"/>
      <c r="E128" s="59"/>
      <c r="F128" s="55">
        <f t="shared" si="4"/>
        <v>0</v>
      </c>
    </row>
    <row r="129" spans="1:6" ht="30">
      <c r="A129" s="60"/>
      <c r="B129" s="118" t="s">
        <v>48</v>
      </c>
      <c r="C129" s="59"/>
      <c r="D129" s="53"/>
      <c r="E129" s="59"/>
      <c r="F129" s="55">
        <f t="shared" si="4"/>
        <v>0</v>
      </c>
    </row>
    <row r="130" spans="1:6">
      <c r="A130" s="60"/>
      <c r="B130" s="118"/>
      <c r="C130" s="59"/>
      <c r="D130" s="53"/>
      <c r="E130" s="59"/>
      <c r="F130" s="55">
        <f t="shared" si="4"/>
        <v>0</v>
      </c>
    </row>
    <row r="131" spans="1:6">
      <c r="A131" s="60"/>
      <c r="B131" s="118" t="s">
        <v>412</v>
      </c>
      <c r="C131" s="59"/>
      <c r="D131" s="53"/>
      <c r="E131" s="59"/>
      <c r="F131" s="55">
        <f t="shared" si="4"/>
        <v>0</v>
      </c>
    </row>
    <row r="132" spans="1:6">
      <c r="A132" s="60"/>
      <c r="B132" s="119"/>
      <c r="C132" s="59"/>
      <c r="D132" s="53"/>
      <c r="E132" s="59"/>
      <c r="F132" s="55">
        <f t="shared" si="4"/>
        <v>0</v>
      </c>
    </row>
    <row r="133" spans="1:6">
      <c r="A133" s="60"/>
      <c r="B133" s="118" t="s">
        <v>419</v>
      </c>
      <c r="C133" s="59"/>
      <c r="D133" s="53"/>
      <c r="E133" s="59"/>
      <c r="F133" s="55">
        <f t="shared" si="4"/>
        <v>0</v>
      </c>
    </row>
    <row r="134" spans="1:6">
      <c r="A134" s="60"/>
      <c r="B134" s="119"/>
      <c r="C134" s="59"/>
      <c r="D134" s="53"/>
      <c r="E134" s="59"/>
      <c r="F134" s="55">
        <f t="shared" si="4"/>
        <v>0</v>
      </c>
    </row>
    <row r="135" spans="1:6">
      <c r="A135" s="60" t="s">
        <v>14</v>
      </c>
      <c r="B135" s="117" t="s">
        <v>420</v>
      </c>
      <c r="C135" s="59"/>
      <c r="D135" s="53"/>
      <c r="E135" s="59"/>
      <c r="F135" s="55">
        <f t="shared" si="4"/>
        <v>0</v>
      </c>
    </row>
    <row r="136" spans="1:6" ht="30">
      <c r="A136" s="60"/>
      <c r="B136" s="117" t="s">
        <v>421</v>
      </c>
      <c r="C136" s="59" t="s">
        <v>20</v>
      </c>
      <c r="D136" s="53">
        <f>433*4*0.888</f>
        <v>1538.0160000000001</v>
      </c>
      <c r="E136" s="59">
        <v>1.6</v>
      </c>
      <c r="F136" s="55">
        <f t="shared" si="4"/>
        <v>2460.8256000000001</v>
      </c>
    </row>
    <row r="137" spans="1:6">
      <c r="A137" s="60"/>
      <c r="B137" s="119"/>
      <c r="C137" s="59"/>
      <c r="D137" s="53"/>
      <c r="E137" s="59"/>
      <c r="F137" s="55">
        <f t="shared" si="4"/>
        <v>0</v>
      </c>
    </row>
    <row r="138" spans="1:6">
      <c r="A138" s="60" t="s">
        <v>3</v>
      </c>
      <c r="B138" s="117" t="s">
        <v>422</v>
      </c>
      <c r="C138" s="59"/>
      <c r="D138" s="53"/>
      <c r="E138" s="59"/>
      <c r="F138" s="55">
        <f t="shared" si="4"/>
        <v>0</v>
      </c>
    </row>
    <row r="139" spans="1:6" ht="30">
      <c r="A139" s="60"/>
      <c r="B139" s="117" t="s">
        <v>423</v>
      </c>
      <c r="C139" s="59" t="s">
        <v>20</v>
      </c>
      <c r="D139" s="62">
        <f>(433/0.2+1)*0.9*0.617</f>
        <v>1202.7798</v>
      </c>
      <c r="E139" s="59">
        <v>1.6</v>
      </c>
      <c r="F139" s="55">
        <f t="shared" si="4"/>
        <v>1924.4476800000002</v>
      </c>
    </row>
    <row r="140" spans="1:6">
      <c r="A140" s="60"/>
      <c r="B140" s="117"/>
      <c r="C140" s="59"/>
      <c r="D140" s="53"/>
      <c r="E140" s="59"/>
      <c r="F140" s="55">
        <f t="shared" si="4"/>
        <v>0</v>
      </c>
    </row>
    <row r="141" spans="1:6">
      <c r="A141" s="60"/>
      <c r="B141" s="118" t="s">
        <v>424</v>
      </c>
      <c r="C141" s="59"/>
      <c r="D141" s="53"/>
      <c r="E141" s="59"/>
      <c r="F141" s="55">
        <f t="shared" si="4"/>
        <v>0</v>
      </c>
    </row>
    <row r="142" spans="1:6">
      <c r="A142" s="60"/>
      <c r="B142" s="119"/>
      <c r="C142" s="59"/>
      <c r="D142" s="53"/>
      <c r="E142" s="59"/>
      <c r="F142" s="55">
        <f t="shared" si="4"/>
        <v>0</v>
      </c>
    </row>
    <row r="143" spans="1:6">
      <c r="A143" s="60" t="s">
        <v>6</v>
      </c>
      <c r="B143" s="117" t="s">
        <v>425</v>
      </c>
      <c r="C143" s="59" t="s">
        <v>20</v>
      </c>
      <c r="D143" s="62">
        <f>433*4*0.888</f>
        <v>1538.0160000000001</v>
      </c>
      <c r="E143" s="59">
        <v>1.6</v>
      </c>
      <c r="F143" s="55">
        <f t="shared" si="4"/>
        <v>2460.8256000000001</v>
      </c>
    </row>
    <row r="144" spans="1:6">
      <c r="A144" s="60"/>
      <c r="B144" s="119"/>
      <c r="C144" s="59"/>
      <c r="D144" s="53"/>
      <c r="E144" s="59"/>
      <c r="F144" s="55">
        <f t="shared" si="4"/>
        <v>0</v>
      </c>
    </row>
    <row r="145" spans="1:6">
      <c r="A145" s="60" t="s">
        <v>7</v>
      </c>
      <c r="B145" s="117" t="s">
        <v>426</v>
      </c>
      <c r="C145" s="59" t="s">
        <v>20</v>
      </c>
      <c r="D145" s="62">
        <f>(433/0.2+1)*1.6*0.617</f>
        <v>2138.2752</v>
      </c>
      <c r="E145" s="59">
        <v>1.6</v>
      </c>
      <c r="F145" s="55">
        <f t="shared" si="4"/>
        <v>3421.2403200000003</v>
      </c>
    </row>
    <row r="146" spans="1:6">
      <c r="A146" s="60"/>
      <c r="B146" s="117"/>
      <c r="C146" s="59"/>
      <c r="D146" s="53"/>
      <c r="E146" s="59"/>
      <c r="F146" s="55">
        <f t="shared" si="4"/>
        <v>0</v>
      </c>
    </row>
    <row r="147" spans="1:6">
      <c r="A147" s="60"/>
      <c r="B147" s="118" t="s">
        <v>414</v>
      </c>
      <c r="C147" s="59"/>
      <c r="D147" s="53"/>
      <c r="E147" s="59"/>
      <c r="F147" s="55">
        <f t="shared" si="4"/>
        <v>0</v>
      </c>
    </row>
    <row r="148" spans="1:6">
      <c r="A148" s="60"/>
      <c r="B148" s="117"/>
      <c r="C148" s="59"/>
      <c r="D148" s="53"/>
      <c r="E148" s="59"/>
      <c r="F148" s="55">
        <f t="shared" si="4"/>
        <v>0</v>
      </c>
    </row>
    <row r="149" spans="1:6">
      <c r="A149" s="60"/>
      <c r="B149" s="118" t="s">
        <v>427</v>
      </c>
      <c r="C149" s="59"/>
      <c r="D149" s="53"/>
      <c r="E149" s="59"/>
      <c r="F149" s="55">
        <f t="shared" si="4"/>
        <v>0</v>
      </c>
    </row>
    <row r="150" spans="1:6">
      <c r="A150" s="60"/>
      <c r="B150" s="117"/>
      <c r="C150" s="59"/>
      <c r="D150" s="53"/>
      <c r="E150" s="59"/>
      <c r="F150" s="55">
        <f t="shared" si="4"/>
        <v>0</v>
      </c>
    </row>
    <row r="151" spans="1:6">
      <c r="A151" s="60" t="s">
        <v>8</v>
      </c>
      <c r="B151" s="117" t="s">
        <v>420</v>
      </c>
      <c r="C151" s="59"/>
      <c r="D151" s="53"/>
      <c r="E151" s="59"/>
      <c r="F151" s="55">
        <f t="shared" si="4"/>
        <v>0</v>
      </c>
    </row>
    <row r="152" spans="1:6" ht="30">
      <c r="A152" s="60"/>
      <c r="B152" s="117" t="s">
        <v>421</v>
      </c>
      <c r="C152" s="59" t="s">
        <v>20</v>
      </c>
      <c r="D152" s="62">
        <f>12*1.1*72*0.888</f>
        <v>843.9552000000001</v>
      </c>
      <c r="E152" s="59">
        <v>1.6</v>
      </c>
      <c r="F152" s="55">
        <f t="shared" si="4"/>
        <v>1350.3283200000003</v>
      </c>
    </row>
    <row r="153" spans="1:6">
      <c r="A153" s="60"/>
      <c r="B153" s="117"/>
      <c r="C153" s="59"/>
      <c r="D153" s="53"/>
      <c r="E153" s="59"/>
      <c r="F153" s="55">
        <f t="shared" si="4"/>
        <v>0</v>
      </c>
    </row>
    <row r="154" spans="1:6">
      <c r="A154" s="60"/>
      <c r="B154" s="118" t="s">
        <v>428</v>
      </c>
      <c r="C154" s="59"/>
      <c r="D154" s="53"/>
      <c r="E154" s="59"/>
      <c r="F154" s="55">
        <f t="shared" si="4"/>
        <v>0</v>
      </c>
    </row>
    <row r="155" spans="1:6">
      <c r="A155" s="60"/>
      <c r="B155" s="117"/>
      <c r="C155" s="59"/>
      <c r="D155" s="53"/>
      <c r="E155" s="59"/>
      <c r="F155" s="55">
        <f t="shared" ref="F155:F170" si="5">D155*E155</f>
        <v>0</v>
      </c>
    </row>
    <row r="156" spans="1:6">
      <c r="A156" s="60" t="s">
        <v>10</v>
      </c>
      <c r="B156" s="117" t="s">
        <v>420</v>
      </c>
      <c r="C156" s="59"/>
      <c r="D156" s="53"/>
      <c r="E156" s="59"/>
      <c r="F156" s="55">
        <f t="shared" si="5"/>
        <v>0</v>
      </c>
    </row>
    <row r="157" spans="1:6" ht="30">
      <c r="A157" s="60"/>
      <c r="B157" s="117" t="s">
        <v>421</v>
      </c>
      <c r="C157" s="59" t="s">
        <v>20</v>
      </c>
      <c r="D157" s="62">
        <f>2.1*4*72*0.888</f>
        <v>537.06240000000003</v>
      </c>
      <c r="E157" s="59">
        <v>1.6</v>
      </c>
      <c r="F157" s="55">
        <f t="shared" si="5"/>
        <v>859.29984000000013</v>
      </c>
    </row>
    <row r="158" spans="1:6">
      <c r="A158" s="60"/>
      <c r="B158" s="117"/>
      <c r="C158" s="59"/>
      <c r="D158" s="53"/>
      <c r="E158" s="59"/>
      <c r="F158" s="55">
        <f t="shared" si="5"/>
        <v>0</v>
      </c>
    </row>
    <row r="159" spans="1:6">
      <c r="A159" s="60" t="s">
        <v>15</v>
      </c>
      <c r="B159" s="117" t="s">
        <v>422</v>
      </c>
      <c r="C159" s="59"/>
      <c r="D159" s="53"/>
      <c r="E159" s="59"/>
      <c r="F159" s="55">
        <f t="shared" si="5"/>
        <v>0</v>
      </c>
    </row>
    <row r="160" spans="1:6" ht="30">
      <c r="A160" s="60"/>
      <c r="B160" s="117" t="s">
        <v>423</v>
      </c>
      <c r="C160" s="59" t="s">
        <v>20</v>
      </c>
      <c r="D160" s="59">
        <f>(1200/200+1)*1.3*72*0.617</f>
        <v>404.25839999999994</v>
      </c>
      <c r="E160" s="59">
        <v>1.6</v>
      </c>
      <c r="F160" s="55">
        <f t="shared" si="5"/>
        <v>646.8134399999999</v>
      </c>
    </row>
    <row r="161" spans="1:6">
      <c r="A161" s="60"/>
      <c r="B161" s="117"/>
      <c r="C161" s="59"/>
      <c r="D161" s="53"/>
      <c r="E161" s="59"/>
      <c r="F161" s="55">
        <f t="shared" si="5"/>
        <v>0</v>
      </c>
    </row>
    <row r="162" spans="1:6">
      <c r="A162" s="60"/>
      <c r="B162" s="118" t="s">
        <v>414</v>
      </c>
      <c r="C162" s="59"/>
      <c r="D162" s="53"/>
      <c r="E162" s="59"/>
      <c r="F162" s="55">
        <f t="shared" si="5"/>
        <v>0</v>
      </c>
    </row>
    <row r="163" spans="1:6">
      <c r="A163" s="60"/>
      <c r="B163" s="117"/>
      <c r="C163" s="59"/>
      <c r="D163" s="53"/>
      <c r="E163" s="59"/>
      <c r="F163" s="55">
        <f t="shared" si="5"/>
        <v>0</v>
      </c>
    </row>
    <row r="164" spans="1:6">
      <c r="A164" s="60"/>
      <c r="B164" s="118" t="s">
        <v>498</v>
      </c>
      <c r="C164" s="59"/>
      <c r="D164" s="53"/>
      <c r="E164" s="59"/>
      <c r="F164" s="55">
        <f t="shared" si="5"/>
        <v>0</v>
      </c>
    </row>
    <row r="165" spans="1:6">
      <c r="A165" s="60"/>
      <c r="B165" s="117"/>
      <c r="C165" s="59"/>
      <c r="D165" s="53"/>
      <c r="E165" s="59"/>
      <c r="F165" s="55">
        <f t="shared" si="5"/>
        <v>0</v>
      </c>
    </row>
    <row r="166" spans="1:6">
      <c r="A166" s="60" t="s">
        <v>9</v>
      </c>
      <c r="B166" s="117" t="s">
        <v>420</v>
      </c>
      <c r="C166" s="59"/>
      <c r="D166" s="53"/>
      <c r="E166" s="59"/>
      <c r="F166" s="55">
        <f t="shared" si="5"/>
        <v>0</v>
      </c>
    </row>
    <row r="167" spans="1:6" ht="30">
      <c r="A167" s="60"/>
      <c r="B167" s="117" t="s">
        <v>421</v>
      </c>
      <c r="C167" s="59" t="s">
        <v>20</v>
      </c>
      <c r="D167" s="62">
        <f>4*3.1*72*0.888</f>
        <v>792.80640000000005</v>
      </c>
      <c r="E167" s="59">
        <v>1.6</v>
      </c>
      <c r="F167" s="55">
        <f t="shared" si="5"/>
        <v>1268.4902400000001</v>
      </c>
    </row>
    <row r="168" spans="1:6">
      <c r="A168" s="60"/>
      <c r="B168" s="117"/>
      <c r="C168" s="59"/>
      <c r="D168" s="53"/>
      <c r="E168" s="59"/>
      <c r="F168" s="55">
        <f t="shared" si="5"/>
        <v>0</v>
      </c>
    </row>
    <row r="169" spans="1:6">
      <c r="A169" s="60" t="s">
        <v>11</v>
      </c>
      <c r="B169" s="117" t="s">
        <v>422</v>
      </c>
      <c r="C169" s="59"/>
      <c r="D169" s="53"/>
      <c r="E169" s="59"/>
      <c r="F169" s="55">
        <f t="shared" si="5"/>
        <v>0</v>
      </c>
    </row>
    <row r="170" spans="1:6" ht="30">
      <c r="A170" s="60"/>
      <c r="B170" s="117" t="s">
        <v>423</v>
      </c>
      <c r="C170" s="59" t="s">
        <v>20</v>
      </c>
      <c r="D170" s="59">
        <f>(3/0.2+1)*1.7*0.617*72</f>
        <v>1208.3327999999999</v>
      </c>
      <c r="E170" s="59">
        <v>1.6</v>
      </c>
      <c r="F170" s="55">
        <f t="shared" si="5"/>
        <v>1933.33248</v>
      </c>
    </row>
    <row r="171" spans="1:6">
      <c r="A171" s="60"/>
      <c r="B171" s="117"/>
      <c r="C171" s="59"/>
      <c r="D171" s="59"/>
      <c r="E171" s="59"/>
      <c r="F171" s="55"/>
    </row>
    <row r="172" spans="1:6">
      <c r="A172" s="60"/>
      <c r="B172" s="118" t="s">
        <v>417</v>
      </c>
      <c r="C172" s="59"/>
      <c r="D172" s="53"/>
      <c r="E172" s="59"/>
      <c r="F172" s="55">
        <f>D172*E172</f>
        <v>0</v>
      </c>
    </row>
    <row r="173" spans="1:6">
      <c r="A173" s="60"/>
      <c r="B173" s="117"/>
      <c r="C173" s="59"/>
      <c r="D173" s="53"/>
      <c r="E173" s="59"/>
      <c r="F173" s="55">
        <f>D173*E173</f>
        <v>0</v>
      </c>
    </row>
    <row r="174" spans="1:6">
      <c r="A174" s="60"/>
      <c r="B174" s="118" t="s">
        <v>488</v>
      </c>
      <c r="C174" s="59"/>
      <c r="D174" s="53"/>
      <c r="E174" s="59"/>
      <c r="F174" s="55">
        <f>D174*E174</f>
        <v>0</v>
      </c>
    </row>
    <row r="175" spans="1:6">
      <c r="A175" s="60"/>
      <c r="B175" s="117"/>
      <c r="C175" s="59"/>
      <c r="D175" s="53"/>
      <c r="E175" s="59"/>
      <c r="F175" s="55">
        <f>D175*E175</f>
        <v>0</v>
      </c>
    </row>
    <row r="176" spans="1:6">
      <c r="A176" s="60"/>
      <c r="B176" s="117" t="s">
        <v>684</v>
      </c>
      <c r="C176" s="59" t="s">
        <v>20</v>
      </c>
      <c r="D176" s="70">
        <v>1811</v>
      </c>
      <c r="E176" s="68">
        <v>1.6</v>
      </c>
      <c r="F176" s="71">
        <f>D176*E176</f>
        <v>2897.6000000000004</v>
      </c>
    </row>
    <row r="177" spans="1:6">
      <c r="A177" s="60"/>
      <c r="B177" s="117"/>
    </row>
    <row r="178" spans="1:6">
      <c r="A178" s="60"/>
      <c r="B178" s="117" t="s">
        <v>685</v>
      </c>
      <c r="C178" s="59" t="s">
        <v>20</v>
      </c>
      <c r="D178" s="70">
        <v>7918</v>
      </c>
      <c r="E178" s="68">
        <v>1.6</v>
      </c>
      <c r="F178" s="71">
        <f>D178*E178</f>
        <v>12668.800000000001</v>
      </c>
    </row>
    <row r="179" spans="1:6">
      <c r="A179" s="60"/>
      <c r="B179" s="117"/>
      <c r="C179" s="59"/>
      <c r="D179" s="70"/>
      <c r="E179" s="68"/>
      <c r="F179" s="71"/>
    </row>
    <row r="180" spans="1:6" ht="30">
      <c r="A180" s="60"/>
      <c r="B180" s="117" t="s">
        <v>489</v>
      </c>
      <c r="C180" s="59" t="s">
        <v>20</v>
      </c>
      <c r="D180" s="70">
        <v>1977</v>
      </c>
      <c r="E180" s="68">
        <v>1.6</v>
      </c>
      <c r="F180" s="71">
        <f t="shared" ref="F180:F187" si="6">D180*E180</f>
        <v>3163.2000000000003</v>
      </c>
    </row>
    <row r="181" spans="1:6">
      <c r="A181" s="60"/>
      <c r="B181" s="117"/>
      <c r="C181" s="59"/>
      <c r="D181" s="53"/>
      <c r="E181" s="59"/>
      <c r="F181" s="55">
        <f t="shared" si="6"/>
        <v>0</v>
      </c>
    </row>
    <row r="182" spans="1:6">
      <c r="A182" s="60"/>
      <c r="B182" s="118" t="s">
        <v>51</v>
      </c>
      <c r="C182" s="63"/>
      <c r="D182" s="53"/>
      <c r="E182" s="59"/>
      <c r="F182" s="55">
        <f t="shared" si="6"/>
        <v>0</v>
      </c>
    </row>
    <row r="183" spans="1:6">
      <c r="A183" s="60"/>
      <c r="B183" s="119"/>
      <c r="C183" s="63"/>
      <c r="D183" s="53"/>
      <c r="E183" s="59"/>
      <c r="F183" s="55">
        <f t="shared" si="6"/>
        <v>0</v>
      </c>
    </row>
    <row r="184" spans="1:6" ht="17.25">
      <c r="A184" s="60" t="s">
        <v>17</v>
      </c>
      <c r="B184" s="117" t="s">
        <v>604</v>
      </c>
      <c r="C184" s="61" t="s">
        <v>681</v>
      </c>
      <c r="D184" s="62">
        <v>108</v>
      </c>
      <c r="E184" s="59">
        <v>4</v>
      </c>
      <c r="F184" s="55">
        <f t="shared" si="6"/>
        <v>432</v>
      </c>
    </row>
    <row r="185" spans="1:6">
      <c r="A185" s="60"/>
      <c r="B185" s="117"/>
      <c r="C185" s="59"/>
      <c r="D185" s="53"/>
      <c r="E185" s="59"/>
      <c r="F185" s="55">
        <f t="shared" si="6"/>
        <v>0</v>
      </c>
    </row>
    <row r="186" spans="1:6" ht="17.25">
      <c r="A186" s="60" t="s">
        <v>18</v>
      </c>
      <c r="B186" s="117" t="s">
        <v>433</v>
      </c>
      <c r="C186" s="61" t="s">
        <v>681</v>
      </c>
      <c r="D186" s="62">
        <v>1764</v>
      </c>
      <c r="E186" s="59">
        <v>4</v>
      </c>
      <c r="F186" s="55">
        <f t="shared" si="6"/>
        <v>7056</v>
      </c>
    </row>
    <row r="187" spans="1:6">
      <c r="A187" s="60"/>
      <c r="B187" s="117"/>
      <c r="C187" s="59"/>
      <c r="D187" s="53"/>
      <c r="E187" s="59"/>
      <c r="F187" s="55">
        <f t="shared" si="6"/>
        <v>0</v>
      </c>
    </row>
    <row r="188" spans="1:6">
      <c r="A188" s="60"/>
      <c r="B188" s="116" t="s">
        <v>397</v>
      </c>
      <c r="C188" s="63" t="s">
        <v>398</v>
      </c>
      <c r="D188" s="64"/>
      <c r="E188" s="64"/>
      <c r="F188" s="64">
        <f>SUM(F95:F187)</f>
        <v>191420.28352000008</v>
      </c>
    </row>
    <row r="189" spans="1:6">
      <c r="A189" s="60"/>
      <c r="B189" s="116"/>
      <c r="C189" s="63"/>
      <c r="D189" s="53"/>
      <c r="E189" s="59"/>
      <c r="F189" s="55">
        <f t="shared" ref="F189:F220" si="7">D189*E189</f>
        <v>0</v>
      </c>
    </row>
    <row r="190" spans="1:6">
      <c r="A190" s="60"/>
      <c r="B190" s="114" t="str">
        <f>B7</f>
        <v>SECTION 2: MAIN BLOCK</v>
      </c>
      <c r="C190" s="63"/>
      <c r="D190" s="53"/>
      <c r="E190" s="59"/>
      <c r="F190" s="55">
        <f t="shared" si="7"/>
        <v>0</v>
      </c>
    </row>
    <row r="191" spans="1:6">
      <c r="A191" s="60"/>
      <c r="B191" s="116"/>
      <c r="C191" s="63"/>
      <c r="D191" s="53"/>
      <c r="E191" s="59"/>
      <c r="F191" s="55">
        <f t="shared" si="7"/>
        <v>0</v>
      </c>
    </row>
    <row r="192" spans="1:6">
      <c r="A192" s="60"/>
      <c r="B192" s="114" t="s">
        <v>434</v>
      </c>
      <c r="C192" s="63"/>
      <c r="D192" s="53"/>
      <c r="E192" s="59"/>
      <c r="F192" s="55">
        <f t="shared" si="7"/>
        <v>0</v>
      </c>
    </row>
    <row r="193" spans="1:6">
      <c r="A193" s="60"/>
      <c r="B193" s="116"/>
      <c r="C193" s="63"/>
      <c r="D193" s="53"/>
      <c r="E193" s="59"/>
      <c r="F193" s="55">
        <f t="shared" si="7"/>
        <v>0</v>
      </c>
    </row>
    <row r="194" spans="1:6">
      <c r="A194" s="60"/>
      <c r="B194" s="118" t="s">
        <v>500</v>
      </c>
      <c r="C194" s="63"/>
      <c r="D194" s="53"/>
      <c r="E194" s="59"/>
      <c r="F194" s="55">
        <f t="shared" si="7"/>
        <v>0</v>
      </c>
    </row>
    <row r="195" spans="1:6">
      <c r="A195" s="60"/>
      <c r="B195" s="117"/>
      <c r="C195" s="59"/>
      <c r="D195" s="53"/>
      <c r="E195" s="59"/>
      <c r="F195" s="55">
        <f t="shared" si="7"/>
        <v>0</v>
      </c>
    </row>
    <row r="196" spans="1:6" ht="30">
      <c r="A196" s="60"/>
      <c r="B196" s="121" t="s">
        <v>501</v>
      </c>
      <c r="C196" s="59"/>
      <c r="D196" s="53"/>
      <c r="E196" s="59"/>
      <c r="F196" s="55">
        <f t="shared" si="7"/>
        <v>0</v>
      </c>
    </row>
    <row r="197" spans="1:6">
      <c r="A197" s="60"/>
      <c r="B197" s="118" t="s">
        <v>435</v>
      </c>
      <c r="C197" s="59"/>
      <c r="D197" s="53"/>
      <c r="E197" s="59"/>
      <c r="F197" s="55">
        <f t="shared" si="7"/>
        <v>0</v>
      </c>
    </row>
    <row r="198" spans="1:6">
      <c r="A198" s="60"/>
      <c r="B198" s="118"/>
      <c r="C198" s="59"/>
      <c r="D198" s="53"/>
      <c r="E198" s="59"/>
      <c r="F198" s="55">
        <f t="shared" si="7"/>
        <v>0</v>
      </c>
    </row>
    <row r="199" spans="1:6" ht="17.25">
      <c r="A199" s="60" t="s">
        <v>14</v>
      </c>
      <c r="B199" s="117" t="s">
        <v>436</v>
      </c>
      <c r="C199" s="61" t="s">
        <v>686</v>
      </c>
      <c r="D199" s="72">
        <f>433*1.2</f>
        <v>519.6</v>
      </c>
      <c r="E199" s="59">
        <v>23</v>
      </c>
      <c r="F199" s="55">
        <f t="shared" si="7"/>
        <v>11950.800000000001</v>
      </c>
    </row>
    <row r="200" spans="1:6">
      <c r="A200" s="60"/>
      <c r="B200" s="117"/>
      <c r="C200" s="59"/>
      <c r="D200" s="53"/>
      <c r="E200" s="59"/>
      <c r="F200" s="55">
        <f t="shared" si="7"/>
        <v>0</v>
      </c>
    </row>
    <row r="201" spans="1:6">
      <c r="A201" s="60"/>
      <c r="B201" s="118" t="s">
        <v>437</v>
      </c>
      <c r="C201" s="59"/>
      <c r="D201" s="53"/>
      <c r="E201" s="59"/>
      <c r="F201" s="55">
        <f t="shared" si="7"/>
        <v>0</v>
      </c>
    </row>
    <row r="202" spans="1:6">
      <c r="A202" s="60"/>
      <c r="B202" s="117"/>
      <c r="C202" s="59"/>
      <c r="D202" s="53"/>
      <c r="E202" s="59"/>
      <c r="F202" s="55">
        <f t="shared" si="7"/>
        <v>0</v>
      </c>
    </row>
    <row r="203" spans="1:6" ht="30">
      <c r="A203" s="60"/>
      <c r="B203" s="121" t="s">
        <v>54</v>
      </c>
      <c r="C203" s="59"/>
      <c r="D203" s="53"/>
      <c r="E203" s="59"/>
      <c r="F203" s="55">
        <f t="shared" si="7"/>
        <v>0</v>
      </c>
    </row>
    <row r="204" spans="1:6" ht="30">
      <c r="A204" s="60"/>
      <c r="B204" s="118" t="s">
        <v>55</v>
      </c>
      <c r="C204" s="59"/>
      <c r="D204" s="53"/>
      <c r="E204" s="59"/>
      <c r="F204" s="55">
        <f t="shared" si="7"/>
        <v>0</v>
      </c>
    </row>
    <row r="205" spans="1:6">
      <c r="A205" s="60"/>
      <c r="B205" s="118" t="s">
        <v>56</v>
      </c>
      <c r="C205" s="59"/>
      <c r="D205" s="53"/>
      <c r="E205" s="59"/>
      <c r="F205" s="55">
        <f t="shared" si="7"/>
        <v>0</v>
      </c>
    </row>
    <row r="206" spans="1:6">
      <c r="A206" s="60"/>
      <c r="B206" s="118" t="s">
        <v>57</v>
      </c>
      <c r="C206" s="59"/>
      <c r="D206" s="53"/>
      <c r="E206" s="59"/>
      <c r="F206" s="55">
        <f t="shared" si="7"/>
        <v>0</v>
      </c>
    </row>
    <row r="207" spans="1:6">
      <c r="A207" s="60"/>
      <c r="B207" s="119"/>
      <c r="C207" s="59"/>
      <c r="D207" s="53"/>
      <c r="E207" s="59"/>
      <c r="F207" s="55">
        <f t="shared" si="7"/>
        <v>0</v>
      </c>
    </row>
    <row r="208" spans="1:6" ht="17.25">
      <c r="A208" s="60" t="s">
        <v>3</v>
      </c>
      <c r="B208" s="117" t="s">
        <v>502</v>
      </c>
      <c r="C208" s="61" t="s">
        <v>681</v>
      </c>
      <c r="D208" s="53">
        <f>433*3</f>
        <v>1299</v>
      </c>
      <c r="E208" s="59">
        <v>16</v>
      </c>
      <c r="F208" s="55">
        <f t="shared" si="7"/>
        <v>20784</v>
      </c>
    </row>
    <row r="209" spans="1:6">
      <c r="A209" s="60"/>
      <c r="B209" s="117"/>
      <c r="C209" s="61"/>
      <c r="D209" s="53"/>
      <c r="E209" s="59"/>
      <c r="F209" s="55">
        <f t="shared" si="7"/>
        <v>0</v>
      </c>
    </row>
    <row r="210" spans="1:6" ht="17.25">
      <c r="A210" s="60" t="s">
        <v>7</v>
      </c>
      <c r="B210" s="117" t="s">
        <v>628</v>
      </c>
      <c r="C210" s="61" t="s">
        <v>681</v>
      </c>
      <c r="D210" s="62">
        <f>31*1.5</f>
        <v>46.5</v>
      </c>
      <c r="E210" s="59">
        <v>16</v>
      </c>
      <c r="F210" s="55">
        <f t="shared" si="7"/>
        <v>744</v>
      </c>
    </row>
    <row r="211" spans="1:6">
      <c r="A211" s="60"/>
      <c r="B211" s="117"/>
      <c r="C211" s="61"/>
      <c r="D211" s="53"/>
      <c r="E211" s="59"/>
      <c r="F211" s="55">
        <f t="shared" si="7"/>
        <v>0</v>
      </c>
    </row>
    <row r="212" spans="1:6" ht="30">
      <c r="A212" s="60"/>
      <c r="B212" s="121" t="s">
        <v>503</v>
      </c>
      <c r="C212" s="59"/>
      <c r="D212" s="53"/>
      <c r="E212" s="59"/>
      <c r="F212" s="55">
        <f t="shared" si="7"/>
        <v>0</v>
      </c>
    </row>
    <row r="213" spans="1:6" ht="30">
      <c r="A213" s="60"/>
      <c r="B213" s="121" t="s">
        <v>504</v>
      </c>
      <c r="C213" s="59"/>
      <c r="D213" s="53"/>
      <c r="E213" s="59"/>
      <c r="F213" s="55">
        <f t="shared" si="7"/>
        <v>0</v>
      </c>
    </row>
    <row r="214" spans="1:6">
      <c r="A214" s="60"/>
      <c r="B214" s="121"/>
      <c r="C214" s="59"/>
      <c r="D214" s="53"/>
      <c r="E214" s="59"/>
      <c r="F214" s="55">
        <f t="shared" si="7"/>
        <v>0</v>
      </c>
    </row>
    <row r="215" spans="1:6" ht="30">
      <c r="A215" s="60" t="s">
        <v>10</v>
      </c>
      <c r="B215" s="117" t="s">
        <v>505</v>
      </c>
      <c r="C215" s="59"/>
      <c r="D215" s="53"/>
      <c r="E215" s="59"/>
      <c r="F215" s="55">
        <f t="shared" si="7"/>
        <v>0</v>
      </c>
    </row>
    <row r="216" spans="1:6" ht="30">
      <c r="A216" s="60"/>
      <c r="B216" s="117" t="s">
        <v>506</v>
      </c>
      <c r="C216" s="59"/>
      <c r="D216" s="53"/>
      <c r="E216" s="59"/>
      <c r="F216" s="55">
        <f t="shared" si="7"/>
        <v>0</v>
      </c>
    </row>
    <row r="217" spans="1:6">
      <c r="A217" s="60"/>
      <c r="B217" s="117" t="s">
        <v>507</v>
      </c>
      <c r="C217" s="59" t="s">
        <v>52</v>
      </c>
      <c r="D217" s="53">
        <v>464</v>
      </c>
      <c r="E217" s="59">
        <v>3</v>
      </c>
      <c r="F217" s="55">
        <f t="shared" si="7"/>
        <v>1392</v>
      </c>
    </row>
    <row r="218" spans="1:6">
      <c r="A218" s="60"/>
      <c r="B218" s="117"/>
      <c r="C218" s="59"/>
      <c r="D218" s="53"/>
      <c r="E218" s="59"/>
      <c r="F218" s="55">
        <f t="shared" si="7"/>
        <v>0</v>
      </c>
    </row>
    <row r="219" spans="1:6">
      <c r="A219" s="60" t="s">
        <v>15</v>
      </c>
      <c r="B219" s="117" t="s">
        <v>508</v>
      </c>
      <c r="C219" s="59" t="s">
        <v>52</v>
      </c>
      <c r="D219" s="53">
        <v>33</v>
      </c>
      <c r="E219" s="59">
        <v>10</v>
      </c>
      <c r="F219" s="55">
        <f t="shared" si="7"/>
        <v>330</v>
      </c>
    </row>
    <row r="220" spans="1:6">
      <c r="A220" s="60"/>
      <c r="B220" s="117"/>
      <c r="C220" s="59"/>
      <c r="D220" s="53"/>
      <c r="E220" s="59"/>
      <c r="F220" s="55">
        <f t="shared" si="7"/>
        <v>0</v>
      </c>
    </row>
    <row r="221" spans="1:6" ht="17.25">
      <c r="A221" s="60" t="s">
        <v>9</v>
      </c>
      <c r="B221" s="117" t="s">
        <v>606</v>
      </c>
      <c r="C221" s="61" t="s">
        <v>681</v>
      </c>
      <c r="D221" s="65">
        <f>24*1.5</f>
        <v>36</v>
      </c>
      <c r="E221" s="59">
        <v>8</v>
      </c>
      <c r="F221" s="55">
        <f t="shared" ref="F221:F252" si="8">D221*E221</f>
        <v>288</v>
      </c>
    </row>
    <row r="222" spans="1:6">
      <c r="A222" s="60"/>
      <c r="B222" s="117"/>
      <c r="C222" s="59"/>
      <c r="D222" s="53"/>
      <c r="E222" s="59"/>
      <c r="F222" s="55">
        <f t="shared" si="8"/>
        <v>0</v>
      </c>
    </row>
    <row r="223" spans="1:6">
      <c r="A223" s="60"/>
      <c r="B223" s="117"/>
      <c r="C223" s="59"/>
      <c r="D223" s="53"/>
      <c r="E223" s="59"/>
      <c r="F223" s="55">
        <f t="shared" si="8"/>
        <v>0</v>
      </c>
    </row>
    <row r="224" spans="1:6">
      <c r="A224" s="60"/>
      <c r="B224" s="118"/>
      <c r="C224" s="59"/>
      <c r="D224" s="53"/>
      <c r="E224" s="59"/>
      <c r="F224" s="55">
        <f t="shared" si="8"/>
        <v>0</v>
      </c>
    </row>
    <row r="225" spans="1:6">
      <c r="A225" s="60"/>
      <c r="B225" s="118"/>
      <c r="C225" s="59"/>
      <c r="D225" s="53"/>
      <c r="E225" s="59"/>
      <c r="F225" s="55">
        <f t="shared" si="8"/>
        <v>0</v>
      </c>
    </row>
    <row r="226" spans="1:6">
      <c r="A226" s="60"/>
      <c r="B226" s="118"/>
      <c r="C226" s="59"/>
      <c r="D226" s="53"/>
      <c r="E226" s="59"/>
      <c r="F226" s="55">
        <f t="shared" si="8"/>
        <v>0</v>
      </c>
    </row>
    <row r="227" spans="1:6">
      <c r="A227" s="60"/>
      <c r="B227" s="117"/>
      <c r="C227" s="59"/>
      <c r="D227" s="53"/>
      <c r="E227" s="59"/>
      <c r="F227" s="55">
        <f t="shared" si="8"/>
        <v>0</v>
      </c>
    </row>
    <row r="228" spans="1:6">
      <c r="A228" s="60"/>
      <c r="B228" s="118"/>
      <c r="C228" s="59"/>
      <c r="D228" s="53"/>
      <c r="E228" s="59"/>
      <c r="F228" s="55">
        <f t="shared" si="8"/>
        <v>0</v>
      </c>
    </row>
    <row r="229" spans="1:6">
      <c r="A229" s="60"/>
      <c r="B229" s="117"/>
      <c r="C229" s="59"/>
      <c r="D229" s="53"/>
      <c r="E229" s="59"/>
      <c r="F229" s="55">
        <f t="shared" si="8"/>
        <v>0</v>
      </c>
    </row>
    <row r="230" spans="1:6">
      <c r="A230" s="60"/>
      <c r="B230" s="117"/>
      <c r="C230" s="59"/>
      <c r="D230" s="53"/>
      <c r="E230" s="59"/>
      <c r="F230" s="55">
        <f t="shared" si="8"/>
        <v>0</v>
      </c>
    </row>
    <row r="231" spans="1:6">
      <c r="A231" s="60"/>
      <c r="B231" s="117"/>
      <c r="C231" s="59"/>
      <c r="D231" s="53"/>
      <c r="E231" s="59"/>
      <c r="F231" s="55">
        <f t="shared" si="8"/>
        <v>0</v>
      </c>
    </row>
    <row r="232" spans="1:6">
      <c r="A232" s="60"/>
      <c r="B232" s="117"/>
      <c r="C232" s="59"/>
      <c r="D232" s="53"/>
      <c r="E232" s="59"/>
      <c r="F232" s="55">
        <f t="shared" si="8"/>
        <v>0</v>
      </c>
    </row>
    <row r="233" spans="1:6">
      <c r="A233" s="60"/>
      <c r="B233" s="117"/>
      <c r="C233" s="59"/>
      <c r="D233" s="53"/>
      <c r="E233" s="59"/>
      <c r="F233" s="55">
        <f t="shared" si="8"/>
        <v>0</v>
      </c>
    </row>
    <row r="234" spans="1:6">
      <c r="A234" s="60"/>
      <c r="B234" s="117"/>
      <c r="C234" s="61"/>
      <c r="D234" s="53"/>
      <c r="E234" s="59"/>
      <c r="F234" s="55">
        <f t="shared" si="8"/>
        <v>0</v>
      </c>
    </row>
    <row r="235" spans="1:6">
      <c r="A235" s="60"/>
      <c r="B235" s="117"/>
      <c r="C235" s="59"/>
      <c r="D235" s="53"/>
      <c r="E235" s="59"/>
      <c r="F235" s="55">
        <f t="shared" si="8"/>
        <v>0</v>
      </c>
    </row>
    <row r="236" spans="1:6">
      <c r="A236" s="60"/>
      <c r="B236" s="117"/>
      <c r="C236" s="61"/>
      <c r="D236" s="53"/>
      <c r="E236" s="59"/>
      <c r="F236" s="55">
        <f t="shared" si="8"/>
        <v>0</v>
      </c>
    </row>
    <row r="237" spans="1:6">
      <c r="A237" s="60"/>
      <c r="B237" s="117"/>
      <c r="C237" s="59"/>
      <c r="D237" s="53"/>
      <c r="E237" s="59"/>
      <c r="F237" s="55">
        <f t="shared" si="8"/>
        <v>0</v>
      </c>
    </row>
    <row r="238" spans="1:6">
      <c r="A238" s="60"/>
      <c r="B238" s="117"/>
      <c r="C238" s="59"/>
      <c r="D238" s="53"/>
      <c r="E238" s="59"/>
      <c r="F238" s="55">
        <f t="shared" si="8"/>
        <v>0</v>
      </c>
    </row>
    <row r="239" spans="1:6">
      <c r="A239" s="60"/>
      <c r="B239" s="118"/>
      <c r="C239" s="61"/>
      <c r="D239" s="53"/>
      <c r="E239" s="59"/>
      <c r="F239" s="55">
        <f t="shared" si="8"/>
        <v>0</v>
      </c>
    </row>
    <row r="240" spans="1:6">
      <c r="A240" s="60"/>
      <c r="B240" s="118"/>
      <c r="C240" s="61"/>
      <c r="D240" s="53"/>
      <c r="E240" s="59"/>
      <c r="F240" s="55">
        <f t="shared" si="8"/>
        <v>0</v>
      </c>
    </row>
    <row r="241" spans="1:6">
      <c r="A241" s="60"/>
      <c r="B241" s="118"/>
      <c r="C241" s="61"/>
      <c r="D241" s="53"/>
      <c r="E241" s="59"/>
      <c r="F241" s="55">
        <f t="shared" si="8"/>
        <v>0</v>
      </c>
    </row>
    <row r="242" spans="1:6">
      <c r="A242" s="60"/>
      <c r="B242" s="118"/>
      <c r="C242" s="61"/>
      <c r="D242" s="53"/>
      <c r="E242" s="59"/>
      <c r="F242" s="55">
        <f t="shared" si="8"/>
        <v>0</v>
      </c>
    </row>
    <row r="243" spans="1:6">
      <c r="A243" s="60"/>
      <c r="B243" s="118"/>
      <c r="C243" s="61"/>
      <c r="D243" s="53"/>
      <c r="E243" s="59"/>
      <c r="F243" s="55">
        <f t="shared" si="8"/>
        <v>0</v>
      </c>
    </row>
    <row r="244" spans="1:6">
      <c r="A244" s="60"/>
      <c r="B244" s="118"/>
      <c r="C244" s="61"/>
      <c r="D244" s="53"/>
      <c r="E244" s="59"/>
      <c r="F244" s="55">
        <f t="shared" si="8"/>
        <v>0</v>
      </c>
    </row>
    <row r="245" spans="1:6">
      <c r="A245" s="60"/>
      <c r="B245" s="117"/>
      <c r="C245" s="59"/>
      <c r="D245" s="53"/>
      <c r="E245" s="59"/>
      <c r="F245" s="55">
        <f t="shared" si="8"/>
        <v>0</v>
      </c>
    </row>
    <row r="246" spans="1:6">
      <c r="A246" s="60"/>
      <c r="B246" s="117"/>
      <c r="C246" s="61"/>
      <c r="D246" s="53"/>
      <c r="E246" s="59"/>
      <c r="F246" s="55">
        <f t="shared" si="8"/>
        <v>0</v>
      </c>
    </row>
    <row r="247" spans="1:6">
      <c r="A247" s="60"/>
      <c r="B247" s="117"/>
      <c r="C247" s="59"/>
      <c r="D247" s="53"/>
      <c r="E247" s="59"/>
      <c r="F247" s="55">
        <f t="shared" si="8"/>
        <v>0</v>
      </c>
    </row>
    <row r="248" spans="1:6">
      <c r="A248" s="60"/>
      <c r="B248" s="117"/>
      <c r="C248" s="61"/>
      <c r="D248" s="53"/>
      <c r="E248" s="59"/>
      <c r="F248" s="55">
        <f t="shared" si="8"/>
        <v>0</v>
      </c>
    </row>
    <row r="249" spans="1:6">
      <c r="A249" s="60"/>
      <c r="B249" s="117"/>
      <c r="C249" s="59"/>
      <c r="D249" s="53"/>
      <c r="E249" s="59"/>
      <c r="F249" s="55">
        <f t="shared" si="8"/>
        <v>0</v>
      </c>
    </row>
    <row r="250" spans="1:6">
      <c r="A250" s="60"/>
      <c r="B250" s="117"/>
      <c r="C250" s="59"/>
      <c r="D250" s="53"/>
      <c r="E250" s="59"/>
      <c r="F250" s="55">
        <f t="shared" si="8"/>
        <v>0</v>
      </c>
    </row>
    <row r="251" spans="1:6">
      <c r="A251" s="60"/>
      <c r="B251" s="122"/>
      <c r="C251" s="73"/>
      <c r="D251" s="53"/>
      <c r="E251" s="59"/>
      <c r="F251" s="55">
        <f t="shared" si="8"/>
        <v>0</v>
      </c>
    </row>
    <row r="252" spans="1:6">
      <c r="A252" s="60"/>
      <c r="B252" s="123"/>
      <c r="C252" s="59"/>
      <c r="D252" s="53"/>
      <c r="E252" s="59"/>
      <c r="F252" s="55">
        <f t="shared" si="8"/>
        <v>0</v>
      </c>
    </row>
    <row r="253" spans="1:6">
      <c r="A253" s="60"/>
      <c r="B253" s="117"/>
      <c r="C253" s="59"/>
      <c r="D253" s="53"/>
      <c r="E253" s="59"/>
      <c r="F253" s="55">
        <f t="shared" ref="F253" si="9">D253*E253</f>
        <v>0</v>
      </c>
    </row>
    <row r="254" spans="1:6">
      <c r="A254" s="60"/>
      <c r="B254" s="116" t="s">
        <v>397</v>
      </c>
      <c r="C254" s="63" t="s">
        <v>398</v>
      </c>
      <c r="D254" s="64"/>
      <c r="E254" s="64"/>
      <c r="F254" s="64">
        <f>SUM(F199:F253)</f>
        <v>35488.800000000003</v>
      </c>
    </row>
    <row r="255" spans="1:6">
      <c r="A255" s="60"/>
      <c r="B255" s="116"/>
      <c r="C255" s="63"/>
      <c r="D255" s="53"/>
      <c r="E255" s="59"/>
      <c r="F255" s="55">
        <f>D255*E255</f>
        <v>0</v>
      </c>
    </row>
    <row r="256" spans="1:6">
      <c r="A256" s="60"/>
      <c r="B256" s="114" t="str">
        <f>B7</f>
        <v>SECTION 2: MAIN BLOCK</v>
      </c>
      <c r="C256" s="59"/>
      <c r="D256" s="53"/>
      <c r="E256" s="59"/>
      <c r="F256" s="55">
        <f>D256*E256</f>
        <v>0</v>
      </c>
    </row>
    <row r="257" spans="1:6">
      <c r="A257" s="60"/>
      <c r="B257" s="114"/>
      <c r="C257" s="59"/>
      <c r="D257" s="53"/>
      <c r="E257" s="59"/>
      <c r="F257" s="55">
        <f>D257*E257</f>
        <v>0</v>
      </c>
    </row>
    <row r="258" spans="1:6">
      <c r="A258" s="60"/>
      <c r="B258" s="114" t="s">
        <v>687</v>
      </c>
      <c r="C258" s="74"/>
      <c r="D258" s="53"/>
      <c r="E258" s="59"/>
      <c r="F258" s="55">
        <f>D258*E258</f>
        <v>0</v>
      </c>
    </row>
    <row r="259" spans="1:6" ht="15.75" thickBot="1">
      <c r="A259" s="60"/>
      <c r="B259" s="114"/>
      <c r="C259" s="74"/>
      <c r="D259" s="53"/>
      <c r="E259" s="59"/>
      <c r="F259" s="55">
        <f>D259*E259</f>
        <v>0</v>
      </c>
    </row>
    <row r="260" spans="1:6" s="78" customFormat="1" ht="30.75" thickBot="1">
      <c r="A260" s="75" t="s">
        <v>36</v>
      </c>
      <c r="B260" s="76" t="s">
        <v>688</v>
      </c>
      <c r="C260" s="75" t="s">
        <v>36</v>
      </c>
      <c r="D260" s="77"/>
    </row>
    <row r="261" spans="1:6" s="78" customFormat="1" ht="15.75" thickBot="1">
      <c r="A261" s="75" t="s">
        <v>36</v>
      </c>
      <c r="B261" s="75" t="s">
        <v>645</v>
      </c>
      <c r="C261" s="75" t="s">
        <v>36</v>
      </c>
      <c r="D261" s="77"/>
    </row>
    <row r="262" spans="1:6" s="78" customFormat="1" ht="15.75" thickBot="1">
      <c r="A262" s="75" t="s">
        <v>36</v>
      </c>
      <c r="B262" s="75" t="s">
        <v>646</v>
      </c>
      <c r="C262" s="75" t="s">
        <v>36</v>
      </c>
      <c r="D262" s="77"/>
    </row>
    <row r="263" spans="1:6" s="78" customFormat="1" ht="30.75" thickBot="1">
      <c r="A263" s="75">
        <v>4.5</v>
      </c>
      <c r="B263" s="75" t="s">
        <v>647</v>
      </c>
      <c r="C263" s="75" t="s">
        <v>35</v>
      </c>
      <c r="D263" s="75">
        <v>120</v>
      </c>
      <c r="E263" s="75">
        <v>2.5</v>
      </c>
      <c r="F263" s="75">
        <f>E263*D263</f>
        <v>300</v>
      </c>
    </row>
    <row r="264" spans="1:6" s="78" customFormat="1" ht="15.75" thickBot="1">
      <c r="A264" s="75">
        <v>4.51</v>
      </c>
      <c r="B264" s="75" t="s">
        <v>648</v>
      </c>
      <c r="C264" s="75" t="s">
        <v>52</v>
      </c>
      <c r="D264" s="75">
        <v>18</v>
      </c>
      <c r="E264" s="75">
        <v>0.5</v>
      </c>
      <c r="F264" s="75">
        <f>E264*D264</f>
        <v>9</v>
      </c>
    </row>
    <row r="265" spans="1:6" s="78" customFormat="1" ht="15.75" thickBot="1">
      <c r="A265" s="75" t="s">
        <v>36</v>
      </c>
      <c r="B265" s="76" t="s">
        <v>649</v>
      </c>
      <c r="C265" s="75" t="s">
        <v>36</v>
      </c>
      <c r="D265" s="75" t="s">
        <v>36</v>
      </c>
      <c r="E265" s="75" t="s">
        <v>643</v>
      </c>
      <c r="F265" s="75"/>
    </row>
    <row r="266" spans="1:6" s="78" customFormat="1" ht="15.75" thickBot="1">
      <c r="A266" s="75" t="s">
        <v>36</v>
      </c>
      <c r="B266" s="75" t="s">
        <v>650</v>
      </c>
      <c r="C266" s="75" t="s">
        <v>36</v>
      </c>
      <c r="D266" s="75">
        <v>1</v>
      </c>
      <c r="E266" s="75">
        <v>150</v>
      </c>
      <c r="F266" s="75">
        <f t="shared" ref="F266:F273" si="10">E266*D266</f>
        <v>150</v>
      </c>
    </row>
    <row r="267" spans="1:6" s="78" customFormat="1" ht="15.75" thickBot="1">
      <c r="A267" s="75" t="s">
        <v>36</v>
      </c>
      <c r="B267" s="75" t="s">
        <v>651</v>
      </c>
      <c r="C267" s="75" t="s">
        <v>36</v>
      </c>
      <c r="D267" s="75">
        <v>1</v>
      </c>
      <c r="E267" s="75">
        <v>50</v>
      </c>
      <c r="F267" s="75">
        <f t="shared" si="10"/>
        <v>50</v>
      </c>
    </row>
    <row r="268" spans="1:6" s="78" customFormat="1" ht="15.75" thickBot="1">
      <c r="A268" s="75">
        <v>4.5199999999999996</v>
      </c>
      <c r="B268" s="75" t="s">
        <v>652</v>
      </c>
      <c r="C268" s="75" t="s">
        <v>52</v>
      </c>
      <c r="D268" s="75">
        <v>274</v>
      </c>
      <c r="E268" s="75">
        <v>1.5</v>
      </c>
      <c r="F268" s="75">
        <f t="shared" si="10"/>
        <v>411</v>
      </c>
    </row>
    <row r="269" spans="1:6" s="78" customFormat="1" ht="15.75" thickBot="1">
      <c r="A269" s="75">
        <v>4.54</v>
      </c>
      <c r="B269" s="75" t="s">
        <v>653</v>
      </c>
      <c r="C269" s="75" t="s">
        <v>52</v>
      </c>
      <c r="D269" s="75">
        <v>186</v>
      </c>
      <c r="E269" s="75">
        <v>1.5</v>
      </c>
      <c r="F269" s="75">
        <f t="shared" si="10"/>
        <v>279</v>
      </c>
    </row>
    <row r="270" spans="1:6" s="78" customFormat="1" ht="15.75" thickBot="1">
      <c r="A270" s="75">
        <v>4.55</v>
      </c>
      <c r="B270" s="75" t="s">
        <v>654</v>
      </c>
      <c r="C270" s="75" t="s">
        <v>52</v>
      </c>
      <c r="D270" s="75">
        <v>23</v>
      </c>
      <c r="E270" s="75">
        <v>2.5</v>
      </c>
      <c r="F270" s="75">
        <f t="shared" si="10"/>
        <v>57.5</v>
      </c>
    </row>
    <row r="271" spans="1:6" s="78" customFormat="1" ht="15.75" thickBot="1">
      <c r="A271" s="75">
        <v>4.5599999999999996</v>
      </c>
      <c r="B271" s="75" t="s">
        <v>655</v>
      </c>
      <c r="C271" s="75" t="s">
        <v>52</v>
      </c>
      <c r="D271" s="75">
        <v>22</v>
      </c>
      <c r="E271" s="75">
        <v>2.5</v>
      </c>
      <c r="F271" s="75">
        <f t="shared" si="10"/>
        <v>55</v>
      </c>
    </row>
    <row r="272" spans="1:6" s="78" customFormat="1" ht="15.75" thickBot="1">
      <c r="A272" s="75">
        <v>4.57</v>
      </c>
      <c r="B272" s="75" t="s">
        <v>656</v>
      </c>
      <c r="C272" s="75" t="s">
        <v>52</v>
      </c>
      <c r="D272" s="75">
        <v>22</v>
      </c>
      <c r="E272" s="75">
        <v>1.2</v>
      </c>
      <c r="F272" s="75">
        <f t="shared" si="10"/>
        <v>26.4</v>
      </c>
    </row>
    <row r="273" spans="1:6" s="78" customFormat="1" ht="15.75" thickBot="1">
      <c r="A273" s="75">
        <v>4.58</v>
      </c>
      <c r="B273" s="75" t="s">
        <v>657</v>
      </c>
      <c r="C273" s="75" t="s">
        <v>52</v>
      </c>
      <c r="D273" s="75">
        <v>12</v>
      </c>
      <c r="E273" s="75">
        <v>1.5</v>
      </c>
      <c r="F273" s="75">
        <f t="shared" si="10"/>
        <v>18</v>
      </c>
    </row>
    <row r="274" spans="1:6" s="78" customFormat="1" ht="15.75" thickBot="1">
      <c r="A274" s="75" t="s">
        <v>36</v>
      </c>
      <c r="B274" s="75" t="s">
        <v>658</v>
      </c>
      <c r="C274" s="75" t="s">
        <v>36</v>
      </c>
      <c r="D274" s="75" t="s">
        <v>36</v>
      </c>
      <c r="E274" s="75" t="s">
        <v>643</v>
      </c>
      <c r="F274" s="75"/>
    </row>
    <row r="275" spans="1:6" s="78" customFormat="1" ht="30.75" thickBot="1">
      <c r="A275" s="75">
        <v>4.59</v>
      </c>
      <c r="B275" s="75" t="s">
        <v>659</v>
      </c>
      <c r="C275" s="75" t="s">
        <v>660</v>
      </c>
      <c r="D275" s="75">
        <v>25</v>
      </c>
      <c r="E275" s="75">
        <v>85</v>
      </c>
      <c r="F275" s="75">
        <f>E275*D275</f>
        <v>2125</v>
      </c>
    </row>
    <row r="276" spans="1:6" s="78" customFormat="1" ht="15.75" thickBot="1">
      <c r="A276" s="75" t="s">
        <v>36</v>
      </c>
      <c r="B276" s="76" t="s">
        <v>661</v>
      </c>
      <c r="C276" s="75" t="s">
        <v>36</v>
      </c>
      <c r="D276" s="75" t="s">
        <v>36</v>
      </c>
      <c r="E276" s="75" t="s">
        <v>643</v>
      </c>
      <c r="F276" s="75"/>
    </row>
    <row r="277" spans="1:6" s="78" customFormat="1" ht="15.75" thickBot="1">
      <c r="A277" s="75" t="s">
        <v>36</v>
      </c>
      <c r="B277" s="75" t="s">
        <v>662</v>
      </c>
      <c r="C277" s="75" t="s">
        <v>36</v>
      </c>
      <c r="D277" s="75" t="s">
        <v>36</v>
      </c>
      <c r="E277" s="75" t="s">
        <v>643</v>
      </c>
      <c r="F277" s="75"/>
    </row>
    <row r="278" spans="1:6" s="78" customFormat="1" ht="15.75" thickBot="1">
      <c r="A278" s="75">
        <v>4.5999999999999996</v>
      </c>
      <c r="B278" s="75" t="s">
        <v>663</v>
      </c>
      <c r="C278" s="75" t="s">
        <v>35</v>
      </c>
      <c r="D278" s="75">
        <v>14</v>
      </c>
      <c r="E278" s="75">
        <v>6</v>
      </c>
      <c r="F278" s="75">
        <f>E278*D278</f>
        <v>84</v>
      </c>
    </row>
    <row r="279" spans="1:6" s="78" customFormat="1" ht="15.75" thickBot="1">
      <c r="A279" s="79">
        <v>4.6100000000000003</v>
      </c>
      <c r="B279" s="79" t="s">
        <v>664</v>
      </c>
      <c r="C279" s="79" t="s">
        <v>52</v>
      </c>
      <c r="D279" s="79">
        <v>41</v>
      </c>
      <c r="E279" s="79">
        <v>5</v>
      </c>
      <c r="F279" s="79">
        <f>E279*D279</f>
        <v>205</v>
      </c>
    </row>
    <row r="280" spans="1:6" s="78" customFormat="1" ht="15.75" thickBot="1">
      <c r="A280" s="75" t="s">
        <v>36</v>
      </c>
      <c r="B280" s="75" t="s">
        <v>665</v>
      </c>
      <c r="C280" s="75" t="s">
        <v>36</v>
      </c>
      <c r="D280" s="75" t="s">
        <v>36</v>
      </c>
      <c r="E280" s="75" t="s">
        <v>643</v>
      </c>
      <c r="F280" s="75"/>
    </row>
    <row r="281" spans="1:6" s="78" customFormat="1" ht="30.75" thickBot="1">
      <c r="A281" s="75">
        <v>4.62</v>
      </c>
      <c r="B281" s="75" t="s">
        <v>666</v>
      </c>
      <c r="C281" s="75" t="s">
        <v>35</v>
      </c>
      <c r="D281" s="75">
        <v>14</v>
      </c>
      <c r="E281" s="75">
        <v>5</v>
      </c>
      <c r="F281" s="75">
        <f>E281*D281</f>
        <v>70</v>
      </c>
    </row>
    <row r="282" spans="1:6" s="78" customFormat="1" ht="30.75" thickBot="1">
      <c r="A282" s="79">
        <v>4.63</v>
      </c>
      <c r="B282" s="79" t="s">
        <v>667</v>
      </c>
      <c r="C282" s="79" t="s">
        <v>52</v>
      </c>
      <c r="D282" s="79">
        <f>D281</f>
        <v>14</v>
      </c>
      <c r="E282" s="79">
        <v>5</v>
      </c>
      <c r="F282" s="79">
        <f>E282*D282</f>
        <v>70</v>
      </c>
    </row>
    <row r="283" spans="1:6" s="78" customFormat="1" ht="15.75" thickBot="1">
      <c r="A283" s="75" t="s">
        <v>36</v>
      </c>
      <c r="B283" s="76" t="s">
        <v>668</v>
      </c>
      <c r="C283" s="75" t="s">
        <v>36</v>
      </c>
      <c r="D283" s="75" t="s">
        <v>36</v>
      </c>
      <c r="E283" s="75" t="s">
        <v>643</v>
      </c>
      <c r="F283" s="75"/>
    </row>
    <row r="284" spans="1:6" s="78" customFormat="1" ht="30.75" thickBot="1">
      <c r="A284" s="79">
        <v>4.6399999999999997</v>
      </c>
      <c r="B284" s="79" t="s">
        <v>669</v>
      </c>
      <c r="C284" s="79" t="s">
        <v>52</v>
      </c>
      <c r="D284" s="79">
        <v>18</v>
      </c>
      <c r="E284" s="79">
        <v>6</v>
      </c>
      <c r="F284" s="79">
        <f>E284*D284</f>
        <v>108</v>
      </c>
    </row>
    <row r="285" spans="1:6" s="78" customFormat="1" ht="15.75" thickBot="1">
      <c r="A285" s="75" t="s">
        <v>36</v>
      </c>
      <c r="B285" s="76" t="s">
        <v>670</v>
      </c>
      <c r="C285" s="75" t="s">
        <v>36</v>
      </c>
      <c r="D285" s="75" t="s">
        <v>36</v>
      </c>
      <c r="E285" s="75" t="s">
        <v>643</v>
      </c>
      <c r="F285" s="75"/>
    </row>
    <row r="286" spans="1:6" s="78" customFormat="1" ht="30.75" thickBot="1">
      <c r="A286" s="75">
        <v>4.6500000000000004</v>
      </c>
      <c r="B286" s="75" t="s">
        <v>671</v>
      </c>
      <c r="C286" s="75" t="s">
        <v>52</v>
      </c>
      <c r="D286" s="75">
        <v>5</v>
      </c>
      <c r="E286" s="75">
        <v>2.5</v>
      </c>
      <c r="F286" s="75">
        <f>E286*D286</f>
        <v>12.5</v>
      </c>
    </row>
    <row r="287" spans="1:6" s="78" customFormat="1" ht="15.75" thickBot="1">
      <c r="A287" s="75">
        <v>4.66</v>
      </c>
      <c r="B287" s="75" t="s">
        <v>672</v>
      </c>
      <c r="C287" s="75" t="s">
        <v>660</v>
      </c>
      <c r="D287" s="75">
        <v>4</v>
      </c>
      <c r="E287" s="75">
        <v>5</v>
      </c>
      <c r="F287" s="75">
        <f>E287*D287</f>
        <v>20</v>
      </c>
    </row>
    <row r="288" spans="1:6" s="78" customFormat="1" ht="15.75" thickBot="1">
      <c r="A288" s="75">
        <v>4.67</v>
      </c>
      <c r="B288" s="75" t="s">
        <v>673</v>
      </c>
      <c r="C288" s="75" t="s">
        <v>660</v>
      </c>
      <c r="D288" s="75">
        <v>4</v>
      </c>
      <c r="E288" s="75">
        <v>5</v>
      </c>
      <c r="F288" s="75">
        <f>E288*D288</f>
        <v>20</v>
      </c>
    </row>
    <row r="289" spans="1:6" s="78" customFormat="1" ht="30.75" thickBot="1">
      <c r="A289" s="75">
        <v>4.68</v>
      </c>
      <c r="B289" s="75" t="s">
        <v>674</v>
      </c>
      <c r="C289" s="75" t="s">
        <v>36</v>
      </c>
      <c r="D289" s="75" t="s">
        <v>36</v>
      </c>
      <c r="E289" s="75" t="s">
        <v>643</v>
      </c>
      <c r="F289" s="75"/>
    </row>
    <row r="290" spans="1:6" s="78" customFormat="1" ht="15.75" thickBot="1">
      <c r="A290" s="79">
        <v>4.6900000000000004</v>
      </c>
      <c r="B290" s="79" t="s">
        <v>675</v>
      </c>
      <c r="C290" s="79" t="s">
        <v>52</v>
      </c>
      <c r="D290" s="79">
        <f>D279</f>
        <v>41</v>
      </c>
      <c r="E290" s="79">
        <v>5</v>
      </c>
      <c r="F290" s="79">
        <f>E290*D290</f>
        <v>205</v>
      </c>
    </row>
    <row r="291" spans="1:6" s="78" customFormat="1" ht="15.75" thickBot="1">
      <c r="A291" s="79">
        <v>4.7</v>
      </c>
      <c r="B291" s="79" t="s">
        <v>676</v>
      </c>
      <c r="C291" s="79" t="s">
        <v>35</v>
      </c>
      <c r="D291" s="79">
        <v>0</v>
      </c>
      <c r="E291" s="79">
        <v>20</v>
      </c>
      <c r="F291" s="79">
        <f>E291*D291</f>
        <v>0</v>
      </c>
    </row>
    <row r="292" spans="1:6" s="78" customFormat="1" ht="30.75" thickBot="1">
      <c r="A292" s="79">
        <v>4.71</v>
      </c>
      <c r="B292" s="79" t="s">
        <v>677</v>
      </c>
      <c r="C292" s="79" t="s">
        <v>35</v>
      </c>
      <c r="D292" s="79">
        <v>0</v>
      </c>
      <c r="E292" s="79">
        <v>5</v>
      </c>
      <c r="F292" s="79">
        <f>E292*D292</f>
        <v>0</v>
      </c>
    </row>
    <row r="293" spans="1:6">
      <c r="A293" s="60"/>
      <c r="B293" s="118" t="s">
        <v>510</v>
      </c>
      <c r="C293" s="59"/>
      <c r="D293" s="53"/>
      <c r="E293" s="59"/>
      <c r="F293" s="55">
        <f t="shared" ref="F293:F318" si="11">D293*E293</f>
        <v>0</v>
      </c>
    </row>
    <row r="294" spans="1:6">
      <c r="A294" s="60"/>
      <c r="B294" s="117"/>
      <c r="C294" s="59"/>
      <c r="D294" s="53"/>
      <c r="E294" s="59"/>
      <c r="F294" s="55">
        <f t="shared" si="11"/>
        <v>0</v>
      </c>
    </row>
    <row r="295" spans="1:6" ht="30">
      <c r="A295" s="60"/>
      <c r="B295" s="118" t="s">
        <v>511</v>
      </c>
      <c r="C295" s="59"/>
      <c r="D295" s="53"/>
      <c r="E295" s="59"/>
      <c r="F295" s="55">
        <f t="shared" si="11"/>
        <v>0</v>
      </c>
    </row>
    <row r="296" spans="1:6" ht="30">
      <c r="A296" s="60"/>
      <c r="B296" s="118" t="s">
        <v>512</v>
      </c>
      <c r="C296" s="59"/>
      <c r="D296" s="53"/>
      <c r="E296" s="59"/>
      <c r="F296" s="55">
        <f t="shared" si="11"/>
        <v>0</v>
      </c>
    </row>
    <row r="297" spans="1:6">
      <c r="A297" s="60"/>
      <c r="B297" s="118" t="s">
        <v>513</v>
      </c>
      <c r="C297" s="59"/>
      <c r="D297" s="53"/>
      <c r="E297" s="59"/>
      <c r="F297" s="55">
        <f t="shared" si="11"/>
        <v>0</v>
      </c>
    </row>
    <row r="298" spans="1:6">
      <c r="A298" s="60"/>
      <c r="B298" s="117"/>
      <c r="C298" s="59"/>
      <c r="D298" s="53"/>
      <c r="E298" s="59"/>
      <c r="F298" s="55">
        <f t="shared" si="11"/>
        <v>0</v>
      </c>
    </row>
    <row r="299" spans="1:6" ht="30">
      <c r="A299" s="60" t="s">
        <v>14</v>
      </c>
      <c r="B299" s="117" t="s">
        <v>689</v>
      </c>
      <c r="C299" s="61" t="s">
        <v>681</v>
      </c>
      <c r="D299" s="53">
        <f>1038-105</f>
        <v>933</v>
      </c>
      <c r="E299" s="59">
        <v>15</v>
      </c>
      <c r="F299" s="55">
        <f t="shared" si="11"/>
        <v>13995</v>
      </c>
    </row>
    <row r="300" spans="1:6">
      <c r="A300" s="60"/>
      <c r="B300" s="117"/>
      <c r="C300" s="59"/>
      <c r="D300" s="53"/>
      <c r="E300" s="59"/>
      <c r="F300" s="55">
        <f t="shared" si="11"/>
        <v>0</v>
      </c>
    </row>
    <row r="301" spans="1:6" ht="30">
      <c r="A301" s="60" t="s">
        <v>3</v>
      </c>
      <c r="B301" s="117" t="s">
        <v>514</v>
      </c>
      <c r="C301" s="59" t="s">
        <v>5</v>
      </c>
      <c r="D301" s="53">
        <v>20</v>
      </c>
      <c r="E301" s="59">
        <v>10</v>
      </c>
      <c r="F301" s="55">
        <f t="shared" si="11"/>
        <v>200</v>
      </c>
    </row>
    <row r="302" spans="1:6">
      <c r="A302" s="60"/>
      <c r="B302" s="117"/>
      <c r="C302" s="59"/>
      <c r="D302" s="53"/>
      <c r="E302" s="59"/>
      <c r="F302" s="55">
        <f t="shared" si="11"/>
        <v>0</v>
      </c>
    </row>
    <row r="303" spans="1:6">
      <c r="A303" s="60"/>
      <c r="B303" s="118" t="s">
        <v>439</v>
      </c>
      <c r="C303" s="73"/>
      <c r="D303" s="53"/>
      <c r="E303" s="80"/>
      <c r="F303" s="55">
        <f t="shared" si="11"/>
        <v>0</v>
      </c>
    </row>
    <row r="304" spans="1:6">
      <c r="A304" s="60"/>
      <c r="B304" s="119"/>
      <c r="C304" s="73"/>
      <c r="D304" s="53"/>
      <c r="E304" s="80"/>
      <c r="F304" s="55">
        <f t="shared" si="11"/>
        <v>0</v>
      </c>
    </row>
    <row r="305" spans="1:6">
      <c r="A305" s="60" t="s">
        <v>6</v>
      </c>
      <c r="B305" s="117" t="s">
        <v>591</v>
      </c>
      <c r="C305" s="73" t="s">
        <v>35</v>
      </c>
      <c r="D305" s="53">
        <v>40</v>
      </c>
      <c r="E305" s="59">
        <v>5</v>
      </c>
      <c r="F305" s="55">
        <f t="shared" si="11"/>
        <v>200</v>
      </c>
    </row>
    <row r="306" spans="1:6">
      <c r="A306" s="60"/>
      <c r="B306" s="119"/>
      <c r="C306" s="73"/>
      <c r="D306" s="53"/>
      <c r="E306" s="80"/>
      <c r="F306" s="55">
        <f t="shared" si="11"/>
        <v>0</v>
      </c>
    </row>
    <row r="307" spans="1:6">
      <c r="A307" s="60" t="s">
        <v>7</v>
      </c>
      <c r="B307" s="117" t="s">
        <v>592</v>
      </c>
      <c r="C307" s="73" t="s">
        <v>35</v>
      </c>
      <c r="D307" s="53">
        <f>D299</f>
        <v>933</v>
      </c>
      <c r="E307" s="59">
        <v>5</v>
      </c>
      <c r="F307" s="55">
        <f t="shared" si="11"/>
        <v>4665</v>
      </c>
    </row>
    <row r="308" spans="1:6">
      <c r="A308" s="60"/>
      <c r="B308" s="117" t="s">
        <v>593</v>
      </c>
      <c r="C308" s="73"/>
      <c r="D308" s="53"/>
      <c r="E308" s="80"/>
      <c r="F308" s="55">
        <f t="shared" si="11"/>
        <v>0</v>
      </c>
    </row>
    <row r="309" spans="1:6">
      <c r="A309" s="60"/>
      <c r="B309" s="117"/>
      <c r="C309" s="73"/>
      <c r="D309" s="53"/>
      <c r="E309" s="80"/>
      <c r="F309" s="55">
        <f t="shared" si="11"/>
        <v>0</v>
      </c>
    </row>
    <row r="310" spans="1:6">
      <c r="A310" s="60" t="s">
        <v>8</v>
      </c>
      <c r="B310" s="117" t="s">
        <v>594</v>
      </c>
      <c r="C310" s="73" t="s">
        <v>52</v>
      </c>
      <c r="D310" s="53">
        <v>140</v>
      </c>
      <c r="E310" s="59">
        <v>5</v>
      </c>
      <c r="F310" s="55">
        <f t="shared" si="11"/>
        <v>700</v>
      </c>
    </row>
    <row r="311" spans="1:6">
      <c r="A311" s="60"/>
      <c r="B311" s="117"/>
      <c r="C311" s="59"/>
      <c r="D311" s="53"/>
      <c r="E311" s="59"/>
      <c r="F311" s="55">
        <f t="shared" si="11"/>
        <v>0</v>
      </c>
    </row>
    <row r="312" spans="1:6" s="83" customFormat="1">
      <c r="A312" s="81"/>
      <c r="B312" s="118" t="s">
        <v>515</v>
      </c>
      <c r="C312" s="73"/>
      <c r="D312" s="53"/>
      <c r="E312" s="82"/>
      <c r="F312" s="55">
        <f t="shared" si="11"/>
        <v>0</v>
      </c>
    </row>
    <row r="313" spans="1:6" s="83" customFormat="1">
      <c r="A313" s="60"/>
      <c r="B313" s="118"/>
      <c r="C313" s="73"/>
      <c r="D313" s="53"/>
      <c r="E313" s="82"/>
      <c r="F313" s="55">
        <f t="shared" si="11"/>
        <v>0</v>
      </c>
    </row>
    <row r="314" spans="1:6" s="83" customFormat="1" ht="30">
      <c r="A314" s="60" t="s">
        <v>10</v>
      </c>
      <c r="B314" s="124" t="s">
        <v>605</v>
      </c>
      <c r="C314" s="73"/>
      <c r="D314" s="53"/>
      <c r="E314" s="82"/>
      <c r="F314" s="55">
        <f t="shared" si="11"/>
        <v>0</v>
      </c>
    </row>
    <row r="315" spans="1:6" s="83" customFormat="1">
      <c r="A315" s="60"/>
      <c r="B315" s="117" t="s">
        <v>516</v>
      </c>
      <c r="C315" s="73" t="s">
        <v>5</v>
      </c>
      <c r="D315" s="84">
        <v>30</v>
      </c>
      <c r="E315" s="82">
        <v>8</v>
      </c>
      <c r="F315" s="55">
        <f t="shared" si="11"/>
        <v>240</v>
      </c>
    </row>
    <row r="316" spans="1:6" s="83" customFormat="1">
      <c r="A316" s="60"/>
      <c r="B316" s="124"/>
      <c r="C316" s="73"/>
      <c r="D316" s="84"/>
      <c r="E316" s="82"/>
      <c r="F316" s="55">
        <f t="shared" si="11"/>
        <v>0</v>
      </c>
    </row>
    <row r="317" spans="1:6" s="83" customFormat="1">
      <c r="A317" s="60" t="s">
        <v>15</v>
      </c>
      <c r="B317" s="117" t="s">
        <v>517</v>
      </c>
      <c r="C317" s="73" t="s">
        <v>5</v>
      </c>
      <c r="D317" s="84">
        <v>1</v>
      </c>
      <c r="E317" s="82">
        <v>120</v>
      </c>
      <c r="F317" s="55">
        <f t="shared" si="11"/>
        <v>120</v>
      </c>
    </row>
    <row r="318" spans="1:6" s="83" customFormat="1" ht="16.899999999999999" customHeight="1">
      <c r="A318" s="81"/>
      <c r="B318" s="117"/>
      <c r="C318" s="73"/>
      <c r="D318" s="84"/>
      <c r="E318" s="82"/>
      <c r="F318" s="55">
        <f t="shared" si="11"/>
        <v>0</v>
      </c>
    </row>
    <row r="319" spans="1:6" s="88" customFormat="1">
      <c r="A319" s="86"/>
      <c r="B319" s="86" t="s">
        <v>690</v>
      </c>
      <c r="C319" s="86"/>
      <c r="D319" s="86"/>
      <c r="E319" s="86"/>
      <c r="F319" s="87">
        <f>SUM(F263:F318)</f>
        <v>24395.4</v>
      </c>
    </row>
    <row r="320" spans="1:6">
      <c r="A320" s="60"/>
      <c r="B320" s="114" t="s">
        <v>19</v>
      </c>
      <c r="C320" s="59"/>
      <c r="D320" s="53"/>
      <c r="E320" s="59"/>
      <c r="F320" s="55">
        <f t="shared" ref="F320:F364" si="12">D320*E320</f>
        <v>0</v>
      </c>
    </row>
    <row r="321" spans="1:6">
      <c r="A321" s="60"/>
      <c r="B321" s="119"/>
      <c r="C321" s="59"/>
      <c r="D321" s="53"/>
      <c r="E321" s="59"/>
      <c r="F321" s="55">
        <f t="shared" si="12"/>
        <v>0</v>
      </c>
    </row>
    <row r="322" spans="1:6">
      <c r="A322" s="60"/>
      <c r="B322" s="118" t="s">
        <v>61</v>
      </c>
      <c r="C322" s="59"/>
      <c r="D322" s="53"/>
      <c r="E322" s="59"/>
      <c r="F322" s="55">
        <f t="shared" si="12"/>
        <v>0</v>
      </c>
    </row>
    <row r="323" spans="1:6">
      <c r="A323" s="60"/>
      <c r="B323" s="119"/>
      <c r="C323" s="59"/>
      <c r="D323" s="53"/>
      <c r="E323" s="59"/>
      <c r="F323" s="55">
        <f t="shared" si="12"/>
        <v>0</v>
      </c>
    </row>
    <row r="324" spans="1:6" ht="30">
      <c r="A324" s="60" t="s">
        <v>14</v>
      </c>
      <c r="B324" s="117" t="s">
        <v>518</v>
      </c>
      <c r="C324" s="59"/>
      <c r="D324" s="53"/>
      <c r="E324" s="59"/>
      <c r="F324" s="55">
        <f t="shared" si="12"/>
        <v>0</v>
      </c>
    </row>
    <row r="325" spans="1:6" ht="17.25">
      <c r="A325" s="60"/>
      <c r="B325" s="117" t="s">
        <v>519</v>
      </c>
      <c r="C325" s="61" t="s">
        <v>681</v>
      </c>
      <c r="D325" s="53">
        <v>1425</v>
      </c>
      <c r="E325" s="59">
        <v>4</v>
      </c>
      <c r="F325" s="55">
        <f t="shared" si="12"/>
        <v>5700</v>
      </c>
    </row>
    <row r="326" spans="1:6">
      <c r="A326" s="60"/>
      <c r="B326" s="117"/>
      <c r="C326" s="59"/>
      <c r="D326" s="53"/>
      <c r="E326" s="59"/>
      <c r="F326" s="55">
        <f t="shared" si="12"/>
        <v>0</v>
      </c>
    </row>
    <row r="327" spans="1:6">
      <c r="A327" s="60"/>
      <c r="B327" s="118" t="s">
        <v>439</v>
      </c>
      <c r="C327" s="59"/>
      <c r="D327" s="53"/>
      <c r="E327" s="59"/>
      <c r="F327" s="55">
        <f t="shared" si="12"/>
        <v>0</v>
      </c>
    </row>
    <row r="328" spans="1:6">
      <c r="A328" s="60"/>
      <c r="B328" s="117"/>
      <c r="C328" s="59"/>
      <c r="D328" s="53"/>
      <c r="E328" s="59"/>
      <c r="F328" s="55">
        <f t="shared" si="12"/>
        <v>0</v>
      </c>
    </row>
    <row r="329" spans="1:6" ht="30">
      <c r="A329" s="89"/>
      <c r="B329" s="118" t="s">
        <v>520</v>
      </c>
      <c r="C329" s="59"/>
      <c r="D329" s="53"/>
      <c r="E329" s="59"/>
      <c r="F329" s="55">
        <f t="shared" si="12"/>
        <v>0</v>
      </c>
    </row>
    <row r="330" spans="1:6" ht="30">
      <c r="A330" s="89"/>
      <c r="B330" s="118" t="s">
        <v>521</v>
      </c>
      <c r="C330" s="59"/>
      <c r="D330" s="53"/>
      <c r="E330" s="59"/>
      <c r="F330" s="55">
        <f t="shared" si="12"/>
        <v>0</v>
      </c>
    </row>
    <row r="331" spans="1:6" ht="30">
      <c r="A331" s="89"/>
      <c r="B331" s="118" t="s">
        <v>617</v>
      </c>
      <c r="C331" s="59"/>
      <c r="D331" s="53"/>
      <c r="E331" s="59"/>
      <c r="F331" s="55">
        <f t="shared" si="12"/>
        <v>0</v>
      </c>
    </row>
    <row r="332" spans="1:6" ht="30">
      <c r="A332" s="89"/>
      <c r="B332" s="118" t="s">
        <v>522</v>
      </c>
      <c r="C332" s="59"/>
      <c r="D332" s="53"/>
      <c r="E332" s="59"/>
      <c r="F332" s="55">
        <f t="shared" si="12"/>
        <v>0</v>
      </c>
    </row>
    <row r="333" spans="1:6">
      <c r="A333" s="89"/>
      <c r="B333" s="118" t="s">
        <v>616</v>
      </c>
      <c r="C333" s="59"/>
      <c r="D333" s="53"/>
      <c r="E333" s="59"/>
      <c r="F333" s="55">
        <f t="shared" si="12"/>
        <v>0</v>
      </c>
    </row>
    <row r="334" spans="1:6">
      <c r="A334" s="89"/>
      <c r="B334" s="117"/>
      <c r="C334" s="59"/>
      <c r="D334" s="53"/>
      <c r="E334" s="59"/>
      <c r="F334" s="55">
        <f t="shared" si="12"/>
        <v>0</v>
      </c>
    </row>
    <row r="335" spans="1:6" ht="15" customHeight="1">
      <c r="A335" s="60" t="s">
        <v>6</v>
      </c>
      <c r="B335" s="117" t="s">
        <v>523</v>
      </c>
      <c r="C335" s="61" t="s">
        <v>681</v>
      </c>
      <c r="D335" s="53">
        <f>1425</f>
        <v>1425</v>
      </c>
      <c r="E335" s="59">
        <v>13</v>
      </c>
      <c r="F335" s="55">
        <f t="shared" si="12"/>
        <v>18525</v>
      </c>
    </row>
    <row r="336" spans="1:6">
      <c r="A336" s="60"/>
      <c r="B336" s="117"/>
      <c r="C336" s="59"/>
      <c r="D336" s="53"/>
      <c r="E336" s="59"/>
      <c r="F336" s="55">
        <f t="shared" si="12"/>
        <v>0</v>
      </c>
    </row>
    <row r="337" spans="1:6" ht="15" customHeight="1">
      <c r="A337" s="60" t="s">
        <v>7</v>
      </c>
      <c r="B337" s="118" t="s">
        <v>524</v>
      </c>
      <c r="C337" s="53"/>
      <c r="D337" s="53"/>
      <c r="E337" s="57"/>
      <c r="F337" s="55">
        <f t="shared" si="12"/>
        <v>0</v>
      </c>
    </row>
    <row r="338" spans="1:6" ht="15" customHeight="1">
      <c r="A338" s="60"/>
      <c r="B338" s="117" t="s">
        <v>525</v>
      </c>
      <c r="C338" s="52"/>
      <c r="D338" s="53"/>
      <c r="E338" s="57"/>
      <c r="F338" s="55">
        <f t="shared" si="12"/>
        <v>0</v>
      </c>
    </row>
    <row r="339" spans="1:6" ht="15" customHeight="1">
      <c r="A339" s="60"/>
      <c r="B339" s="117" t="s">
        <v>526</v>
      </c>
      <c r="C339" s="61" t="s">
        <v>681</v>
      </c>
      <c r="D339" s="53">
        <f>670*0.1</f>
        <v>67</v>
      </c>
      <c r="E339" s="59">
        <v>13</v>
      </c>
      <c r="F339" s="55">
        <f t="shared" si="12"/>
        <v>871</v>
      </c>
    </row>
    <row r="340" spans="1:6" ht="15" customHeight="1">
      <c r="A340" s="60"/>
      <c r="B340" s="117"/>
      <c r="C340" s="59"/>
      <c r="D340" s="53"/>
      <c r="E340" s="59"/>
      <c r="F340" s="55">
        <f t="shared" si="12"/>
        <v>0</v>
      </c>
    </row>
    <row r="341" spans="1:6" ht="15" customHeight="1">
      <c r="A341" s="60"/>
      <c r="B341" s="117"/>
      <c r="C341" s="59"/>
      <c r="D341" s="53"/>
      <c r="E341" s="59"/>
      <c r="F341" s="55">
        <f t="shared" si="12"/>
        <v>0</v>
      </c>
    </row>
    <row r="342" spans="1:6" ht="15" customHeight="1">
      <c r="A342" s="60" t="s">
        <v>8</v>
      </c>
      <c r="B342" s="117" t="s">
        <v>527</v>
      </c>
      <c r="C342" s="61" t="s">
        <v>681</v>
      </c>
      <c r="D342" s="65">
        <f>196*0.15</f>
        <v>29.4</v>
      </c>
      <c r="E342" s="59">
        <v>13</v>
      </c>
      <c r="F342" s="55">
        <f t="shared" si="12"/>
        <v>382.2</v>
      </c>
    </row>
    <row r="343" spans="1:6">
      <c r="A343" s="60"/>
      <c r="B343" s="125"/>
      <c r="C343" s="59"/>
      <c r="D343" s="53"/>
      <c r="E343" s="59"/>
      <c r="F343" s="55">
        <f t="shared" si="12"/>
        <v>0</v>
      </c>
    </row>
    <row r="344" spans="1:6">
      <c r="A344" s="60"/>
      <c r="B344" s="118" t="s">
        <v>528</v>
      </c>
      <c r="C344" s="59"/>
      <c r="D344" s="53"/>
      <c r="E344" s="59"/>
      <c r="F344" s="55">
        <f t="shared" si="12"/>
        <v>0</v>
      </c>
    </row>
    <row r="345" spans="1:6">
      <c r="A345" s="60"/>
      <c r="B345" s="125"/>
      <c r="C345" s="59"/>
      <c r="D345" s="53"/>
      <c r="E345" s="59"/>
      <c r="F345" s="55">
        <f t="shared" si="12"/>
        <v>0</v>
      </c>
    </row>
    <row r="346" spans="1:6">
      <c r="A346" s="60"/>
      <c r="B346" s="118" t="s">
        <v>58</v>
      </c>
      <c r="C346" s="59"/>
      <c r="D346" s="53"/>
      <c r="E346" s="59"/>
      <c r="F346" s="55">
        <f t="shared" si="12"/>
        <v>0</v>
      </c>
    </row>
    <row r="347" spans="1:6">
      <c r="A347" s="60"/>
      <c r="B347" s="118" t="s">
        <v>59</v>
      </c>
      <c r="C347" s="59"/>
      <c r="D347" s="53"/>
      <c r="E347" s="59"/>
      <c r="F347" s="55">
        <f t="shared" si="12"/>
        <v>0</v>
      </c>
    </row>
    <row r="348" spans="1:6">
      <c r="A348" s="60"/>
      <c r="B348" s="119"/>
      <c r="C348" s="59"/>
      <c r="D348" s="53"/>
      <c r="E348" s="59"/>
      <c r="F348" s="55">
        <f t="shared" si="12"/>
        <v>0</v>
      </c>
    </row>
    <row r="349" spans="1:6" ht="30">
      <c r="A349" s="60" t="s">
        <v>10</v>
      </c>
      <c r="B349" s="117" t="s">
        <v>60</v>
      </c>
      <c r="C349" s="59"/>
      <c r="D349" s="53"/>
      <c r="E349" s="59"/>
      <c r="F349" s="55">
        <f t="shared" si="12"/>
        <v>0</v>
      </c>
    </row>
    <row r="350" spans="1:6" ht="17.25">
      <c r="A350" s="60"/>
      <c r="B350" s="117" t="s">
        <v>440</v>
      </c>
      <c r="C350" s="61" t="s">
        <v>681</v>
      </c>
      <c r="D350" s="53">
        <f>433*2*3</f>
        <v>2598</v>
      </c>
      <c r="E350" s="59">
        <v>3</v>
      </c>
      <c r="F350" s="55">
        <f t="shared" si="12"/>
        <v>7794</v>
      </c>
    </row>
    <row r="351" spans="1:6">
      <c r="A351" s="60"/>
      <c r="B351" s="117"/>
      <c r="C351" s="73"/>
      <c r="D351" s="53"/>
      <c r="E351" s="59"/>
      <c r="F351" s="55">
        <f t="shared" si="12"/>
        <v>0</v>
      </c>
    </row>
    <row r="352" spans="1:6" ht="30">
      <c r="A352" s="60"/>
      <c r="B352" s="118" t="s">
        <v>441</v>
      </c>
      <c r="C352" s="73"/>
      <c r="D352" s="53"/>
      <c r="E352" s="59"/>
      <c r="F352" s="55">
        <f t="shared" si="12"/>
        <v>0</v>
      </c>
    </row>
    <row r="353" spans="1:6">
      <c r="A353" s="60"/>
      <c r="B353" s="118" t="s">
        <v>442</v>
      </c>
      <c r="C353" s="73"/>
      <c r="D353" s="53"/>
      <c r="E353" s="59"/>
      <c r="F353" s="55">
        <f t="shared" si="12"/>
        <v>0</v>
      </c>
    </row>
    <row r="354" spans="1:6">
      <c r="A354" s="60"/>
      <c r="B354" s="117"/>
      <c r="C354" s="73"/>
      <c r="D354" s="53"/>
      <c r="E354" s="59"/>
      <c r="F354" s="55">
        <f t="shared" si="12"/>
        <v>0</v>
      </c>
    </row>
    <row r="355" spans="1:6" ht="17.25">
      <c r="A355" s="60" t="s">
        <v>15</v>
      </c>
      <c r="B355" s="117" t="s">
        <v>443</v>
      </c>
      <c r="C355" s="61" t="s">
        <v>681</v>
      </c>
      <c r="D355" s="53">
        <f>D350</f>
        <v>2598</v>
      </c>
      <c r="E355" s="59">
        <v>3</v>
      </c>
      <c r="F355" s="55">
        <f t="shared" si="12"/>
        <v>7794</v>
      </c>
    </row>
    <row r="356" spans="1:6">
      <c r="A356" s="60"/>
      <c r="B356" s="122"/>
      <c r="C356" s="73"/>
      <c r="D356" s="53"/>
      <c r="E356" s="59"/>
      <c r="F356" s="55">
        <f t="shared" si="12"/>
        <v>0</v>
      </c>
    </row>
    <row r="357" spans="1:6" ht="30">
      <c r="A357" s="60"/>
      <c r="B357" s="118" t="s">
        <v>554</v>
      </c>
      <c r="C357" s="73"/>
      <c r="D357" s="53"/>
      <c r="E357" s="59"/>
      <c r="F357" s="55">
        <f t="shared" si="12"/>
        <v>0</v>
      </c>
    </row>
    <row r="358" spans="1:6" ht="30">
      <c r="A358" s="60"/>
      <c r="B358" s="126" t="s">
        <v>555</v>
      </c>
      <c r="C358" s="73"/>
      <c r="D358" s="53"/>
      <c r="E358" s="59"/>
      <c r="F358" s="55">
        <f t="shared" si="12"/>
        <v>0</v>
      </c>
    </row>
    <row r="359" spans="1:6">
      <c r="A359" s="60"/>
      <c r="B359" s="118" t="s">
        <v>556</v>
      </c>
      <c r="C359" s="73"/>
      <c r="D359" s="53"/>
      <c r="E359" s="59"/>
      <c r="F359" s="55">
        <f t="shared" si="12"/>
        <v>0</v>
      </c>
    </row>
    <row r="360" spans="1:6">
      <c r="A360" s="60"/>
      <c r="B360" s="127"/>
      <c r="C360" s="73"/>
      <c r="D360" s="53"/>
      <c r="E360" s="59"/>
      <c r="F360" s="55">
        <f t="shared" si="12"/>
        <v>0</v>
      </c>
    </row>
    <row r="361" spans="1:6" ht="17.25">
      <c r="A361" s="60" t="s">
        <v>9</v>
      </c>
      <c r="B361" s="122" t="s">
        <v>444</v>
      </c>
      <c r="C361" s="61" t="s">
        <v>681</v>
      </c>
      <c r="D361" s="53">
        <f>D355</f>
        <v>2598</v>
      </c>
      <c r="E361" s="59">
        <v>3</v>
      </c>
      <c r="F361" s="55">
        <f t="shared" si="12"/>
        <v>7794</v>
      </c>
    </row>
    <row r="362" spans="1:6">
      <c r="A362" s="60"/>
      <c r="B362" s="122"/>
      <c r="C362" s="73"/>
      <c r="D362" s="53"/>
      <c r="E362" s="59"/>
      <c r="F362" s="55">
        <f t="shared" si="12"/>
        <v>0</v>
      </c>
    </row>
    <row r="363" spans="1:6" ht="17.25">
      <c r="A363" s="60" t="s">
        <v>11</v>
      </c>
      <c r="B363" s="122" t="s">
        <v>529</v>
      </c>
      <c r="C363" s="61" t="s">
        <v>681</v>
      </c>
      <c r="D363" s="53">
        <v>1038</v>
      </c>
      <c r="E363" s="59">
        <v>3</v>
      </c>
      <c r="F363" s="55">
        <f t="shared" si="12"/>
        <v>3114</v>
      </c>
    </row>
    <row r="364" spans="1:6">
      <c r="A364" s="60"/>
      <c r="B364" s="117"/>
      <c r="C364" s="59"/>
      <c r="D364" s="53"/>
      <c r="E364" s="59"/>
      <c r="F364" s="55">
        <f t="shared" si="12"/>
        <v>0</v>
      </c>
    </row>
    <row r="374" spans="1:6">
      <c r="A374" s="60"/>
      <c r="B374" s="117"/>
      <c r="C374" s="59"/>
      <c r="D374" s="53"/>
      <c r="E374" s="59"/>
      <c r="F374" s="55">
        <f>D374*E374</f>
        <v>0</v>
      </c>
    </row>
    <row r="375" spans="1:6">
      <c r="A375" s="60"/>
      <c r="B375" s="117"/>
      <c r="C375" s="59"/>
      <c r="D375" s="53"/>
      <c r="E375" s="59"/>
      <c r="F375" s="55">
        <f>D375*E375</f>
        <v>0</v>
      </c>
    </row>
    <row r="376" spans="1:6">
      <c r="A376" s="60"/>
      <c r="B376" s="117"/>
      <c r="C376" s="59"/>
      <c r="D376" s="53"/>
      <c r="E376" s="59"/>
      <c r="F376" s="55">
        <f>D376*E376</f>
        <v>0</v>
      </c>
    </row>
    <row r="377" spans="1:6">
      <c r="A377" s="60"/>
      <c r="B377" s="116" t="s">
        <v>397</v>
      </c>
      <c r="C377" s="63" t="s">
        <v>398</v>
      </c>
      <c r="D377" s="64"/>
      <c r="E377" s="64"/>
      <c r="F377" s="64">
        <f>SUM(F325:F376)</f>
        <v>51974.2</v>
      </c>
    </row>
    <row r="378" spans="1:6">
      <c r="A378" s="60"/>
      <c r="B378" s="128"/>
      <c r="C378" s="90"/>
      <c r="D378" s="53"/>
      <c r="E378" s="80"/>
      <c r="F378" s="55">
        <f t="shared" ref="F378:F390" si="13">D378*E378</f>
        <v>0</v>
      </c>
    </row>
    <row r="379" spans="1:6">
      <c r="A379" s="60"/>
      <c r="B379" s="128" t="str">
        <f>B7</f>
        <v>SECTION 2: MAIN BLOCK</v>
      </c>
      <c r="C379" s="90"/>
      <c r="D379" s="53"/>
      <c r="E379" s="80"/>
      <c r="F379" s="55">
        <f t="shared" si="13"/>
        <v>0</v>
      </c>
    </row>
    <row r="380" spans="1:6">
      <c r="A380" s="60"/>
      <c r="B380" s="128"/>
      <c r="C380" s="90"/>
      <c r="D380" s="53"/>
      <c r="E380" s="80"/>
      <c r="F380" s="55">
        <f t="shared" si="13"/>
        <v>0</v>
      </c>
    </row>
    <row r="381" spans="1:6">
      <c r="A381" s="60"/>
      <c r="B381" s="114" t="s">
        <v>531</v>
      </c>
      <c r="C381" s="90"/>
      <c r="D381" s="53"/>
      <c r="E381" s="80"/>
      <c r="F381" s="55">
        <f t="shared" si="13"/>
        <v>0</v>
      </c>
    </row>
    <row r="382" spans="1:6">
      <c r="A382" s="60"/>
      <c r="B382" s="114"/>
      <c r="C382" s="90"/>
      <c r="D382" s="53"/>
      <c r="E382" s="59"/>
      <c r="F382" s="55">
        <f t="shared" si="13"/>
        <v>0</v>
      </c>
    </row>
    <row r="383" spans="1:6">
      <c r="A383" s="60"/>
      <c r="B383" s="118" t="s">
        <v>445</v>
      </c>
      <c r="C383" s="59"/>
      <c r="D383" s="53"/>
      <c r="E383" s="59"/>
      <c r="F383" s="55">
        <f t="shared" si="13"/>
        <v>0</v>
      </c>
    </row>
    <row r="384" spans="1:6">
      <c r="A384" s="60"/>
      <c r="B384" s="129"/>
      <c r="C384" s="59"/>
      <c r="D384" s="53"/>
      <c r="E384" s="59"/>
      <c r="F384" s="55">
        <f t="shared" si="13"/>
        <v>0</v>
      </c>
    </row>
    <row r="385" spans="1:6" ht="30">
      <c r="A385" s="60"/>
      <c r="B385" s="118" t="s">
        <v>446</v>
      </c>
      <c r="C385" s="61"/>
      <c r="D385" s="53"/>
      <c r="E385" s="59"/>
      <c r="F385" s="55">
        <f t="shared" si="13"/>
        <v>0</v>
      </c>
    </row>
    <row r="386" spans="1:6" ht="30">
      <c r="A386" s="60"/>
      <c r="B386" s="118" t="s">
        <v>447</v>
      </c>
      <c r="C386" s="61"/>
      <c r="D386" s="53"/>
      <c r="E386" s="59"/>
      <c r="F386" s="55">
        <f t="shared" si="13"/>
        <v>0</v>
      </c>
    </row>
    <row r="387" spans="1:6" ht="30">
      <c r="A387" s="60"/>
      <c r="B387" s="118" t="s">
        <v>448</v>
      </c>
      <c r="C387" s="61"/>
      <c r="D387" s="53"/>
      <c r="E387" s="59"/>
      <c r="F387" s="55">
        <f t="shared" si="13"/>
        <v>0</v>
      </c>
    </row>
    <row r="388" spans="1:6">
      <c r="A388" s="60"/>
      <c r="B388" s="130"/>
      <c r="C388" s="61"/>
      <c r="D388" s="53"/>
      <c r="E388" s="59"/>
      <c r="F388" s="55">
        <f t="shared" si="13"/>
        <v>0</v>
      </c>
    </row>
    <row r="389" spans="1:6" ht="30">
      <c r="A389" s="60" t="s">
        <v>14</v>
      </c>
      <c r="B389" s="117" t="s">
        <v>608</v>
      </c>
      <c r="C389" s="61"/>
      <c r="D389" s="53"/>
      <c r="E389" s="59"/>
      <c r="F389" s="55">
        <f t="shared" si="13"/>
        <v>0</v>
      </c>
    </row>
    <row r="390" spans="1:6">
      <c r="A390" s="60"/>
      <c r="B390" s="117" t="s">
        <v>609</v>
      </c>
      <c r="C390" s="61" t="s">
        <v>5</v>
      </c>
      <c r="D390" s="59">
        <v>42</v>
      </c>
      <c r="E390" s="59">
        <v>20</v>
      </c>
      <c r="F390" s="91">
        <f t="shared" si="13"/>
        <v>840</v>
      </c>
    </row>
    <row r="391" spans="1:6">
      <c r="A391" s="60"/>
      <c r="B391" s="117"/>
      <c r="C391" s="61"/>
      <c r="D391" s="59"/>
      <c r="E391" s="59"/>
      <c r="F391" s="91"/>
    </row>
    <row r="392" spans="1:6" ht="30">
      <c r="A392" s="60" t="s">
        <v>3</v>
      </c>
      <c r="B392" s="117" t="s">
        <v>607</v>
      </c>
      <c r="C392" s="61"/>
      <c r="D392" s="59"/>
      <c r="E392" s="59"/>
      <c r="F392" s="91"/>
    </row>
    <row r="393" spans="1:6">
      <c r="A393" s="60"/>
      <c r="B393" s="117" t="s">
        <v>609</v>
      </c>
      <c r="C393" s="61" t="s">
        <v>5</v>
      </c>
      <c r="D393" s="59">
        <v>14</v>
      </c>
      <c r="E393" s="59">
        <v>20</v>
      </c>
      <c r="F393" s="91">
        <f>D393*E393</f>
        <v>280</v>
      </c>
    </row>
    <row r="394" spans="1:6">
      <c r="A394" s="60"/>
      <c r="B394" s="117"/>
      <c r="C394" s="61"/>
      <c r="D394" s="59"/>
      <c r="E394" s="59"/>
      <c r="F394" s="91"/>
    </row>
    <row r="395" spans="1:6" ht="30">
      <c r="A395" s="60" t="s">
        <v>6</v>
      </c>
      <c r="B395" s="117" t="s">
        <v>552</v>
      </c>
      <c r="C395" s="61"/>
      <c r="D395" s="59"/>
      <c r="E395" s="59"/>
      <c r="F395" s="91"/>
    </row>
    <row r="396" spans="1:6">
      <c r="A396" s="60"/>
      <c r="B396" s="117" t="s">
        <v>553</v>
      </c>
      <c r="C396" s="61" t="s">
        <v>5</v>
      </c>
      <c r="D396" s="59">
        <v>8</v>
      </c>
      <c r="E396" s="59">
        <v>30</v>
      </c>
      <c r="F396" s="91">
        <f>D396*E396</f>
        <v>240</v>
      </c>
    </row>
    <row r="397" spans="1:6">
      <c r="A397" s="60"/>
      <c r="B397" s="130"/>
      <c r="C397" s="61"/>
      <c r="D397" s="59"/>
      <c r="E397" s="59"/>
      <c r="F397" s="91"/>
    </row>
    <row r="398" spans="1:6">
      <c r="A398" s="60" t="s">
        <v>7</v>
      </c>
      <c r="B398" s="117" t="s">
        <v>449</v>
      </c>
      <c r="C398" s="61" t="s">
        <v>5</v>
      </c>
      <c r="D398" s="59">
        <v>4</v>
      </c>
      <c r="E398" s="59">
        <v>50</v>
      </c>
      <c r="F398" s="91">
        <f>D398*E398</f>
        <v>200</v>
      </c>
    </row>
    <row r="399" spans="1:6">
      <c r="A399" s="60"/>
      <c r="B399" s="130"/>
      <c r="C399" s="61"/>
      <c r="D399" s="59"/>
      <c r="E399" s="59"/>
      <c r="F399" s="91"/>
    </row>
    <row r="400" spans="1:6">
      <c r="A400" s="60"/>
      <c r="B400" s="118" t="s">
        <v>450</v>
      </c>
      <c r="C400" s="61"/>
      <c r="D400" s="59"/>
      <c r="E400" s="59"/>
      <c r="F400" s="91"/>
    </row>
    <row r="401" spans="1:6">
      <c r="A401" s="60"/>
      <c r="B401" s="129"/>
      <c r="C401" s="61"/>
      <c r="D401" s="59"/>
      <c r="E401" s="59"/>
      <c r="F401" s="91"/>
    </row>
    <row r="402" spans="1:6">
      <c r="A402" s="60" t="s">
        <v>8</v>
      </c>
      <c r="B402" s="117" t="s">
        <v>532</v>
      </c>
      <c r="C402" s="61" t="s">
        <v>13</v>
      </c>
      <c r="D402" s="59">
        <v>24</v>
      </c>
      <c r="E402" s="59">
        <v>10</v>
      </c>
      <c r="F402" s="91">
        <f t="shared" ref="F402" si="14">D402*E402</f>
        <v>240</v>
      </c>
    </row>
    <row r="403" spans="1:6">
      <c r="A403" s="60"/>
      <c r="B403" s="117"/>
      <c r="C403" s="61"/>
      <c r="D403" s="59"/>
      <c r="E403" s="59"/>
      <c r="F403" s="91"/>
    </row>
    <row r="404" spans="1:6">
      <c r="A404" s="60" t="s">
        <v>10</v>
      </c>
      <c r="B404" s="117" t="s">
        <v>533</v>
      </c>
      <c r="C404" s="61" t="s">
        <v>13</v>
      </c>
      <c r="D404" s="59">
        <v>8</v>
      </c>
      <c r="E404" s="59">
        <v>10</v>
      </c>
      <c r="F404" s="91">
        <f t="shared" ref="F404:F414" si="15">D404*E404</f>
        <v>80</v>
      </c>
    </row>
    <row r="405" spans="1:6">
      <c r="A405" s="60"/>
      <c r="B405" s="129"/>
      <c r="C405" s="59"/>
      <c r="D405" s="53"/>
      <c r="E405" s="59"/>
      <c r="F405" s="55">
        <f t="shared" si="15"/>
        <v>0</v>
      </c>
    </row>
    <row r="406" spans="1:6">
      <c r="A406" s="60"/>
      <c r="B406" s="118" t="s">
        <v>451</v>
      </c>
      <c r="C406" s="59"/>
      <c r="D406" s="53"/>
      <c r="E406" s="59"/>
      <c r="F406" s="55">
        <f t="shared" si="15"/>
        <v>0</v>
      </c>
    </row>
    <row r="407" spans="1:6">
      <c r="A407" s="60"/>
      <c r="B407" s="130"/>
      <c r="C407" s="59"/>
      <c r="D407" s="53"/>
      <c r="E407" s="59"/>
      <c r="F407" s="55">
        <f t="shared" si="15"/>
        <v>0</v>
      </c>
    </row>
    <row r="408" spans="1:6" ht="30">
      <c r="A408" s="60"/>
      <c r="B408" s="117" t="s">
        <v>452</v>
      </c>
      <c r="C408" s="61"/>
      <c r="D408" s="53"/>
      <c r="E408" s="59"/>
      <c r="F408" s="55">
        <f t="shared" si="15"/>
        <v>0</v>
      </c>
    </row>
    <row r="409" spans="1:6" ht="30">
      <c r="A409" s="60"/>
      <c r="B409" s="117" t="s">
        <v>453</v>
      </c>
      <c r="C409" s="61"/>
      <c r="D409" s="53"/>
      <c r="E409" s="59"/>
      <c r="F409" s="55">
        <f t="shared" si="15"/>
        <v>0</v>
      </c>
    </row>
    <row r="410" spans="1:6" ht="30">
      <c r="A410" s="60"/>
      <c r="B410" s="117" t="s">
        <v>454</v>
      </c>
      <c r="C410" s="61"/>
      <c r="D410" s="53"/>
      <c r="E410" s="59"/>
      <c r="F410" s="55">
        <f t="shared" si="15"/>
        <v>0</v>
      </c>
    </row>
    <row r="411" spans="1:6" ht="30">
      <c r="A411" s="60"/>
      <c r="B411" s="117" t="s">
        <v>455</v>
      </c>
      <c r="C411" s="61"/>
      <c r="D411" s="53"/>
      <c r="E411" s="59"/>
      <c r="F411" s="55">
        <f t="shared" si="15"/>
        <v>0</v>
      </c>
    </row>
    <row r="412" spans="1:6" ht="30">
      <c r="A412" s="60"/>
      <c r="B412" s="117" t="s">
        <v>456</v>
      </c>
      <c r="C412" s="61"/>
      <c r="D412" s="53"/>
      <c r="E412" s="59"/>
      <c r="F412" s="55">
        <f t="shared" si="15"/>
        <v>0</v>
      </c>
    </row>
    <row r="413" spans="1:6" ht="30">
      <c r="A413" s="60"/>
      <c r="B413" s="117" t="s">
        <v>457</v>
      </c>
      <c r="C413" s="61"/>
      <c r="D413" s="53"/>
      <c r="E413" s="59"/>
      <c r="F413" s="55">
        <f t="shared" si="15"/>
        <v>0</v>
      </c>
    </row>
    <row r="414" spans="1:6">
      <c r="A414" s="60"/>
      <c r="B414" s="117" t="s">
        <v>458</v>
      </c>
      <c r="C414" s="61"/>
      <c r="D414" s="53"/>
      <c r="E414" s="59"/>
      <c r="F414" s="55">
        <f t="shared" si="15"/>
        <v>0</v>
      </c>
    </row>
    <row r="415" spans="1:6">
      <c r="A415" s="60"/>
      <c r="B415" s="129"/>
      <c r="C415" s="61"/>
      <c r="D415" s="59"/>
      <c r="E415" s="59"/>
      <c r="F415" s="91"/>
    </row>
    <row r="416" spans="1:6">
      <c r="A416" s="60" t="s">
        <v>15</v>
      </c>
      <c r="B416" s="117" t="s">
        <v>459</v>
      </c>
      <c r="C416" s="61" t="s">
        <v>13</v>
      </c>
      <c r="D416" s="59">
        <v>72</v>
      </c>
      <c r="E416" s="59">
        <v>15</v>
      </c>
      <c r="F416" s="91">
        <f t="shared" ref="F416" si="16">D416*E416</f>
        <v>1080</v>
      </c>
    </row>
    <row r="417" spans="1:6">
      <c r="A417" s="60"/>
      <c r="B417" s="130"/>
      <c r="C417" s="59"/>
      <c r="D417" s="59"/>
      <c r="E417" s="59"/>
      <c r="F417" s="91"/>
    </row>
    <row r="418" spans="1:6">
      <c r="A418" s="60"/>
      <c r="B418" s="118" t="s">
        <v>460</v>
      </c>
      <c r="C418" s="59"/>
      <c r="D418" s="59"/>
      <c r="E418" s="59"/>
      <c r="F418" s="91"/>
    </row>
    <row r="419" spans="1:6">
      <c r="A419" s="60"/>
      <c r="B419" s="130"/>
      <c r="C419" s="59"/>
      <c r="D419" s="59"/>
      <c r="E419" s="59"/>
      <c r="F419" s="91"/>
    </row>
    <row r="420" spans="1:6" ht="30">
      <c r="A420" s="60"/>
      <c r="B420" s="118" t="s">
        <v>461</v>
      </c>
      <c r="C420" s="61"/>
      <c r="D420" s="59"/>
      <c r="E420" s="59"/>
      <c r="F420" s="91"/>
    </row>
    <row r="421" spans="1:6" ht="30">
      <c r="A421" s="60"/>
      <c r="B421" s="118" t="s">
        <v>462</v>
      </c>
      <c r="C421" s="61"/>
      <c r="D421" s="59"/>
      <c r="E421" s="59"/>
      <c r="F421" s="91"/>
    </row>
    <row r="422" spans="1:6" ht="30">
      <c r="A422" s="60"/>
      <c r="B422" s="118" t="s">
        <v>463</v>
      </c>
      <c r="C422" s="61"/>
      <c r="D422" s="59"/>
      <c r="E422" s="59"/>
      <c r="F422" s="91"/>
    </row>
    <row r="423" spans="1:6" ht="30">
      <c r="A423" s="60"/>
      <c r="B423" s="118" t="s">
        <v>464</v>
      </c>
      <c r="C423" s="61"/>
      <c r="D423" s="59"/>
      <c r="E423" s="59"/>
      <c r="F423" s="91"/>
    </row>
    <row r="424" spans="1:6">
      <c r="A424" s="60"/>
      <c r="B424" s="118" t="s">
        <v>465</v>
      </c>
      <c r="C424" s="61"/>
      <c r="D424" s="59"/>
      <c r="E424" s="59"/>
      <c r="F424" s="91"/>
    </row>
    <row r="425" spans="1:6">
      <c r="A425" s="60"/>
      <c r="B425" s="129"/>
      <c r="C425" s="61"/>
      <c r="D425" s="59"/>
      <c r="E425" s="59"/>
      <c r="F425" s="91"/>
    </row>
    <row r="426" spans="1:6" ht="30">
      <c r="A426" s="60" t="s">
        <v>9</v>
      </c>
      <c r="B426" s="117" t="s">
        <v>466</v>
      </c>
      <c r="C426" s="61"/>
      <c r="D426" s="59"/>
      <c r="E426" s="59"/>
      <c r="F426" s="91"/>
    </row>
    <row r="427" spans="1:6" ht="30">
      <c r="A427" s="60"/>
      <c r="B427" s="117" t="s">
        <v>467</v>
      </c>
      <c r="C427" s="61"/>
      <c r="D427" s="59"/>
      <c r="E427" s="59"/>
      <c r="F427" s="91"/>
    </row>
    <row r="428" spans="1:6" ht="30">
      <c r="A428" s="60"/>
      <c r="B428" s="117" t="s">
        <v>468</v>
      </c>
      <c r="C428" s="61"/>
      <c r="D428" s="59"/>
      <c r="E428" s="59"/>
      <c r="F428" s="91"/>
    </row>
    <row r="429" spans="1:6">
      <c r="A429" s="60"/>
      <c r="B429" s="117" t="s">
        <v>469</v>
      </c>
      <c r="C429" s="61" t="s">
        <v>4</v>
      </c>
      <c r="D429" s="59">
        <v>400</v>
      </c>
      <c r="E429" s="59">
        <v>8</v>
      </c>
      <c r="F429" s="91">
        <f t="shared" ref="F429" si="17">D429*E429</f>
        <v>3200</v>
      </c>
    </row>
    <row r="430" spans="1:6">
      <c r="A430" s="60"/>
      <c r="B430" s="130"/>
      <c r="C430" s="61"/>
      <c r="D430" s="59"/>
      <c r="E430" s="59"/>
      <c r="F430" s="91"/>
    </row>
    <row r="431" spans="1:6" ht="30">
      <c r="A431" s="60" t="s">
        <v>11</v>
      </c>
      <c r="B431" s="117" t="s">
        <v>470</v>
      </c>
      <c r="C431" s="61"/>
      <c r="D431" s="59"/>
      <c r="E431" s="59"/>
      <c r="F431" s="91"/>
    </row>
    <row r="432" spans="1:6" ht="30">
      <c r="A432" s="60"/>
      <c r="B432" s="117" t="s">
        <v>471</v>
      </c>
      <c r="C432" s="61"/>
      <c r="D432" s="59"/>
      <c r="E432" s="59"/>
      <c r="F432" s="91"/>
    </row>
    <row r="433" spans="1:6">
      <c r="A433" s="60"/>
      <c r="B433" s="117" t="s">
        <v>610</v>
      </c>
      <c r="C433" s="61" t="s">
        <v>5</v>
      </c>
      <c r="D433" s="59">
        <v>1</v>
      </c>
      <c r="E433" s="59">
        <v>30</v>
      </c>
      <c r="F433" s="91">
        <f t="shared" ref="F433" si="18">D433*E433</f>
        <v>30</v>
      </c>
    </row>
    <row r="434" spans="1:6">
      <c r="A434" s="60"/>
      <c r="B434" s="117"/>
      <c r="C434" s="61"/>
      <c r="D434" s="59"/>
      <c r="E434" s="59"/>
      <c r="F434" s="91"/>
    </row>
    <row r="435" spans="1:6" ht="30">
      <c r="A435" s="60" t="s">
        <v>16</v>
      </c>
      <c r="B435" s="117" t="s">
        <v>629</v>
      </c>
      <c r="C435" s="61"/>
      <c r="D435" s="59"/>
      <c r="E435" s="59"/>
      <c r="F435" s="91"/>
    </row>
    <row r="436" spans="1:6">
      <c r="A436" s="60"/>
      <c r="B436" s="117" t="s">
        <v>630</v>
      </c>
      <c r="C436" s="61" t="s">
        <v>26</v>
      </c>
      <c r="D436" s="59">
        <v>1</v>
      </c>
      <c r="E436" s="59">
        <v>2000</v>
      </c>
      <c r="F436" s="91">
        <f t="shared" ref="F436" si="19">D436*E436</f>
        <v>2000</v>
      </c>
    </row>
    <row r="437" spans="1:6">
      <c r="A437" s="60"/>
      <c r="B437" s="130"/>
      <c r="C437" s="61"/>
      <c r="D437" s="59"/>
      <c r="E437" s="59"/>
      <c r="F437" s="91"/>
    </row>
    <row r="438" spans="1:6">
      <c r="A438" s="60"/>
      <c r="B438" s="131" t="s">
        <v>620</v>
      </c>
      <c r="C438" s="61"/>
      <c r="D438" s="59"/>
      <c r="E438" s="59"/>
      <c r="F438" s="91"/>
    </row>
    <row r="439" spans="1:6">
      <c r="A439" s="60"/>
      <c r="B439" s="130"/>
      <c r="C439" s="61"/>
      <c r="D439" s="59"/>
      <c r="E439" s="59"/>
      <c r="F439" s="91"/>
    </row>
    <row r="440" spans="1:6" ht="30">
      <c r="A440" s="60" t="s">
        <v>17</v>
      </c>
      <c r="B440" s="118" t="s">
        <v>618</v>
      </c>
      <c r="C440" s="61"/>
      <c r="D440" s="59"/>
      <c r="E440" s="59"/>
      <c r="F440" s="91"/>
    </row>
    <row r="441" spans="1:6" ht="30">
      <c r="A441" s="60"/>
      <c r="B441" s="118" t="s">
        <v>619</v>
      </c>
      <c r="C441" s="61"/>
      <c r="D441" s="59"/>
      <c r="E441" s="59"/>
      <c r="F441" s="91"/>
    </row>
    <row r="442" spans="1:6">
      <c r="A442" s="60"/>
      <c r="B442" s="130"/>
      <c r="C442" s="61"/>
      <c r="D442" s="59"/>
      <c r="E442" s="59"/>
      <c r="F442" s="91"/>
    </row>
    <row r="443" spans="1:6" ht="30">
      <c r="A443" s="60"/>
      <c r="B443" s="117" t="s">
        <v>627</v>
      </c>
      <c r="C443" s="61"/>
      <c r="D443" s="59"/>
      <c r="E443" s="59"/>
      <c r="F443" s="91"/>
    </row>
    <row r="444" spans="1:6" ht="30">
      <c r="A444" s="60"/>
      <c r="B444" s="117" t="s">
        <v>621</v>
      </c>
      <c r="C444" s="61"/>
      <c r="D444" s="59"/>
      <c r="E444" s="59"/>
      <c r="F444" s="91"/>
    </row>
    <row r="445" spans="1:6" ht="30">
      <c r="A445" s="60"/>
      <c r="B445" s="117" t="s">
        <v>622</v>
      </c>
      <c r="C445" s="61"/>
      <c r="D445" s="59"/>
      <c r="E445" s="59"/>
      <c r="F445" s="91"/>
    </row>
    <row r="446" spans="1:6" ht="30">
      <c r="A446" s="60"/>
      <c r="B446" s="117" t="s">
        <v>623</v>
      </c>
      <c r="C446" s="61"/>
      <c r="D446" s="59"/>
      <c r="E446" s="59"/>
      <c r="F446" s="91"/>
    </row>
    <row r="447" spans="1:6" ht="30">
      <c r="A447" s="60"/>
      <c r="B447" s="117" t="s">
        <v>624</v>
      </c>
      <c r="C447" s="61"/>
      <c r="D447" s="59"/>
      <c r="E447" s="59"/>
      <c r="F447" s="91"/>
    </row>
    <row r="448" spans="1:6" ht="30">
      <c r="A448" s="60"/>
      <c r="B448" s="117" t="s">
        <v>625</v>
      </c>
      <c r="C448" s="61"/>
      <c r="D448" s="59"/>
      <c r="E448" s="59"/>
      <c r="F448" s="91"/>
    </row>
    <row r="449" spans="1:6">
      <c r="A449" s="60"/>
      <c r="B449" s="117" t="s">
        <v>626</v>
      </c>
      <c r="C449" s="61" t="s">
        <v>5</v>
      </c>
      <c r="D449" s="59">
        <v>24</v>
      </c>
      <c r="E449" s="59">
        <v>500</v>
      </c>
      <c r="F449" s="91">
        <f t="shared" ref="F449" si="20">D449*E449</f>
        <v>12000</v>
      </c>
    </row>
    <row r="450" spans="1:6">
      <c r="A450" s="60"/>
      <c r="B450" s="130"/>
      <c r="C450" s="61"/>
      <c r="D450" s="59"/>
      <c r="E450" s="59"/>
      <c r="F450" s="91"/>
    </row>
    <row r="451" spans="1:6">
      <c r="A451" s="60"/>
      <c r="B451" s="117"/>
      <c r="C451" s="59"/>
      <c r="D451" s="59"/>
      <c r="E451" s="59"/>
      <c r="F451" s="92"/>
    </row>
    <row r="452" spans="1:6">
      <c r="A452" s="60"/>
      <c r="B452" s="116" t="s">
        <v>397</v>
      </c>
      <c r="C452" s="63" t="s">
        <v>398</v>
      </c>
      <c r="D452" s="59"/>
      <c r="E452" s="59"/>
      <c r="F452" s="64">
        <f>SUM(F385:F451)</f>
        <v>20190</v>
      </c>
    </row>
    <row r="453" spans="1:6">
      <c r="A453" s="60"/>
      <c r="B453" s="116"/>
      <c r="C453" s="63"/>
      <c r="D453" s="59"/>
      <c r="E453" s="59"/>
      <c r="F453" s="64"/>
    </row>
    <row r="454" spans="1:6">
      <c r="A454" s="60"/>
      <c r="B454" s="128"/>
      <c r="C454" s="73"/>
      <c r="D454" s="59"/>
      <c r="E454" s="59"/>
      <c r="F454" s="92"/>
    </row>
    <row r="455" spans="1:6">
      <c r="A455" s="60"/>
      <c r="B455" s="128" t="str">
        <f>B7</f>
        <v>SECTION 2: MAIN BLOCK</v>
      </c>
      <c r="C455" s="73"/>
      <c r="D455" s="59"/>
      <c r="E455" s="59"/>
      <c r="F455" s="92"/>
    </row>
    <row r="456" spans="1:6">
      <c r="A456" s="60"/>
      <c r="B456" s="128"/>
      <c r="C456" s="73"/>
      <c r="D456" s="59"/>
      <c r="E456" s="59"/>
      <c r="F456" s="92"/>
    </row>
    <row r="457" spans="1:6">
      <c r="A457" s="60"/>
      <c r="B457" s="114" t="s">
        <v>534</v>
      </c>
      <c r="C457" s="73"/>
      <c r="D457" s="59"/>
      <c r="E457" s="59"/>
      <c r="F457" s="92"/>
    </row>
    <row r="458" spans="1:6">
      <c r="A458" s="60"/>
      <c r="B458" s="114"/>
      <c r="C458" s="73"/>
      <c r="D458" s="59"/>
      <c r="E458" s="59"/>
      <c r="F458" s="92"/>
    </row>
    <row r="459" spans="1:6">
      <c r="A459" s="60"/>
      <c r="B459" s="118" t="s">
        <v>590</v>
      </c>
      <c r="C459" s="73"/>
      <c r="D459" s="59"/>
      <c r="E459" s="59"/>
      <c r="F459" s="92"/>
    </row>
    <row r="460" spans="1:6">
      <c r="A460" s="60"/>
      <c r="B460" s="128"/>
      <c r="C460" s="73"/>
      <c r="D460" s="59"/>
      <c r="E460" s="59"/>
      <c r="F460" s="92"/>
    </row>
    <row r="461" spans="1:6" ht="30">
      <c r="A461" s="60"/>
      <c r="B461" s="118" t="s">
        <v>574</v>
      </c>
      <c r="C461" s="73"/>
      <c r="D461" s="59"/>
      <c r="E461" s="59"/>
      <c r="F461" s="92"/>
    </row>
    <row r="462" spans="1:6" ht="30">
      <c r="A462" s="60"/>
      <c r="B462" s="118" t="s">
        <v>575</v>
      </c>
      <c r="C462" s="73"/>
      <c r="D462" s="59"/>
      <c r="E462" s="59"/>
      <c r="F462" s="92"/>
    </row>
    <row r="463" spans="1:6" ht="30">
      <c r="A463" s="60"/>
      <c r="B463" s="118" t="s">
        <v>576</v>
      </c>
      <c r="C463" s="73"/>
      <c r="D463" s="59"/>
      <c r="E463" s="59"/>
      <c r="F463" s="92"/>
    </row>
    <row r="464" spans="1:6" ht="30">
      <c r="A464" s="60"/>
      <c r="B464" s="118" t="s">
        <v>577</v>
      </c>
      <c r="C464" s="73"/>
      <c r="D464" s="59"/>
      <c r="E464" s="59"/>
      <c r="F464" s="92"/>
    </row>
    <row r="465" spans="1:6" ht="30">
      <c r="A465" s="60"/>
      <c r="B465" s="118" t="s">
        <v>578</v>
      </c>
      <c r="C465" s="73"/>
      <c r="D465" s="59"/>
      <c r="E465" s="59"/>
      <c r="F465" s="92"/>
    </row>
    <row r="466" spans="1:6" ht="30">
      <c r="A466" s="60"/>
      <c r="B466" s="118" t="s">
        <v>579</v>
      </c>
      <c r="C466" s="73"/>
      <c r="D466" s="59"/>
      <c r="E466" s="59"/>
      <c r="F466" s="92"/>
    </row>
    <row r="467" spans="1:6" ht="30">
      <c r="A467" s="60"/>
      <c r="B467" s="118" t="s">
        <v>580</v>
      </c>
      <c r="C467" s="73"/>
      <c r="D467" s="59"/>
      <c r="E467" s="59"/>
      <c r="F467" s="92"/>
    </row>
    <row r="468" spans="1:6" ht="30">
      <c r="A468" s="60"/>
      <c r="B468" s="118" t="s">
        <v>581</v>
      </c>
      <c r="C468" s="73"/>
      <c r="D468" s="59"/>
      <c r="E468" s="59"/>
      <c r="F468" s="92"/>
    </row>
    <row r="469" spans="1:6" ht="30">
      <c r="A469" s="60"/>
      <c r="B469" s="118" t="s">
        <v>582</v>
      </c>
      <c r="C469" s="73"/>
      <c r="D469" s="59"/>
      <c r="E469" s="59"/>
      <c r="F469" s="92"/>
    </row>
    <row r="470" spans="1:6" ht="30">
      <c r="A470" s="60"/>
      <c r="B470" s="118" t="s">
        <v>583</v>
      </c>
      <c r="C470" s="73"/>
      <c r="D470" s="59"/>
      <c r="E470" s="59"/>
      <c r="F470" s="92"/>
    </row>
    <row r="471" spans="1:6" ht="30">
      <c r="A471" s="60"/>
      <c r="B471" s="118" t="s">
        <v>584</v>
      </c>
      <c r="C471" s="73"/>
      <c r="D471" s="59"/>
      <c r="E471" s="59"/>
      <c r="F471" s="92"/>
    </row>
    <row r="472" spans="1:6" ht="30">
      <c r="A472" s="60"/>
      <c r="B472" s="118" t="s">
        <v>585</v>
      </c>
      <c r="C472" s="73"/>
      <c r="D472" s="59"/>
      <c r="E472" s="59"/>
      <c r="F472" s="92"/>
    </row>
    <row r="473" spans="1:6" ht="30">
      <c r="A473" s="60"/>
      <c r="B473" s="118" t="s">
        <v>586</v>
      </c>
      <c r="C473" s="73"/>
      <c r="D473" s="59"/>
      <c r="E473" s="59"/>
      <c r="F473" s="92"/>
    </row>
    <row r="474" spans="1:6" ht="30">
      <c r="A474" s="60"/>
      <c r="B474" s="118" t="s">
        <v>587</v>
      </c>
      <c r="C474" s="73"/>
      <c r="D474" s="59"/>
      <c r="E474" s="59"/>
      <c r="F474" s="92"/>
    </row>
    <row r="475" spans="1:6">
      <c r="A475" s="60"/>
      <c r="B475" s="118" t="s">
        <v>588</v>
      </c>
      <c r="C475" s="73"/>
      <c r="D475" s="59"/>
      <c r="E475" s="59"/>
      <c r="F475" s="92"/>
    </row>
    <row r="476" spans="1:6">
      <c r="A476" s="60"/>
      <c r="B476" s="118"/>
      <c r="C476" s="73"/>
      <c r="D476" s="59"/>
      <c r="E476" s="59"/>
      <c r="F476" s="92"/>
    </row>
    <row r="477" spans="1:6">
      <c r="A477" s="60"/>
      <c r="B477" s="118"/>
      <c r="C477" s="73"/>
      <c r="D477" s="59"/>
      <c r="E477" s="59"/>
      <c r="F477" s="92"/>
    </row>
    <row r="478" spans="1:6" ht="30">
      <c r="A478" s="60" t="s">
        <v>14</v>
      </c>
      <c r="B478" s="117" t="s">
        <v>539</v>
      </c>
      <c r="C478" s="73" t="s">
        <v>26</v>
      </c>
      <c r="D478" s="59">
        <v>1</v>
      </c>
      <c r="E478" s="59">
        <v>700</v>
      </c>
      <c r="F478" s="91">
        <f>D478*E478</f>
        <v>700</v>
      </c>
    </row>
    <row r="479" spans="1:6">
      <c r="A479" s="60"/>
      <c r="B479" s="117"/>
      <c r="C479" s="73"/>
      <c r="D479" s="59"/>
      <c r="E479" s="59"/>
      <c r="F479" s="91"/>
    </row>
    <row r="480" spans="1:6">
      <c r="A480" s="60"/>
      <c r="B480" s="118" t="s">
        <v>589</v>
      </c>
      <c r="C480" s="73"/>
      <c r="D480" s="59"/>
      <c r="E480" s="59"/>
      <c r="F480" s="91"/>
    </row>
    <row r="481" spans="1:6">
      <c r="A481" s="60"/>
      <c r="B481" s="117"/>
      <c r="C481" s="73"/>
      <c r="D481" s="59"/>
      <c r="E481" s="59"/>
      <c r="F481" s="91"/>
    </row>
    <row r="482" spans="1:6" ht="30">
      <c r="A482" s="60"/>
      <c r="B482" s="118" t="s">
        <v>535</v>
      </c>
      <c r="C482" s="73"/>
      <c r="D482" s="59"/>
      <c r="E482" s="59"/>
      <c r="F482" s="91"/>
    </row>
    <row r="483" spans="1:6" ht="30">
      <c r="A483" s="60"/>
      <c r="B483" s="118" t="s">
        <v>536</v>
      </c>
      <c r="C483" s="73"/>
      <c r="D483" s="59"/>
      <c r="E483" s="59"/>
      <c r="F483" s="91"/>
    </row>
    <row r="484" spans="1:6" ht="30">
      <c r="A484" s="60"/>
      <c r="B484" s="118" t="s">
        <v>537</v>
      </c>
      <c r="C484" s="73"/>
      <c r="D484" s="59"/>
      <c r="E484" s="59"/>
      <c r="F484" s="91"/>
    </row>
    <row r="485" spans="1:6" ht="30">
      <c r="A485" s="60"/>
      <c r="B485" s="118" t="s">
        <v>538</v>
      </c>
      <c r="C485" s="73"/>
      <c r="D485" s="59"/>
      <c r="E485" s="59"/>
      <c r="F485" s="91"/>
    </row>
    <row r="486" spans="1:6">
      <c r="A486" s="60"/>
      <c r="B486" s="128"/>
      <c r="C486" s="73"/>
      <c r="D486" s="59"/>
      <c r="E486" s="59"/>
      <c r="F486" s="92"/>
    </row>
    <row r="487" spans="1:6" ht="30">
      <c r="A487" s="60" t="s">
        <v>3</v>
      </c>
      <c r="B487" s="117" t="s">
        <v>562</v>
      </c>
      <c r="C487" s="73"/>
      <c r="D487" s="59"/>
      <c r="E487" s="59"/>
      <c r="F487" s="91"/>
    </row>
    <row r="488" spans="1:6" ht="30">
      <c r="A488" s="60"/>
      <c r="B488" s="117" t="s">
        <v>563</v>
      </c>
      <c r="C488" s="53"/>
      <c r="D488" s="53"/>
      <c r="E488" s="57"/>
      <c r="F488" s="93"/>
    </row>
    <row r="489" spans="1:6" ht="30">
      <c r="A489" s="60"/>
      <c r="B489" s="117" t="s">
        <v>564</v>
      </c>
      <c r="C489" s="73"/>
      <c r="D489" s="59"/>
      <c r="E489" s="59"/>
      <c r="F489" s="91"/>
    </row>
    <row r="490" spans="1:6" ht="30">
      <c r="A490" s="60"/>
      <c r="B490" s="117" t="s">
        <v>565</v>
      </c>
      <c r="C490" s="73"/>
      <c r="D490" s="59"/>
      <c r="E490" s="59"/>
      <c r="F490" s="91"/>
    </row>
    <row r="491" spans="1:6">
      <c r="A491" s="60"/>
      <c r="B491" s="117" t="s">
        <v>566</v>
      </c>
      <c r="C491" s="73" t="s">
        <v>5</v>
      </c>
      <c r="D491" s="59">
        <v>2</v>
      </c>
      <c r="E491" s="59">
        <v>80</v>
      </c>
      <c r="F491" s="91">
        <f>D491*E491</f>
        <v>160</v>
      </c>
    </row>
    <row r="492" spans="1:6">
      <c r="A492" s="60"/>
      <c r="B492" s="117"/>
      <c r="C492" s="73"/>
      <c r="D492" s="59"/>
      <c r="E492" s="59"/>
      <c r="F492" s="91"/>
    </row>
    <row r="493" spans="1:6" ht="30">
      <c r="A493" s="60" t="s">
        <v>6</v>
      </c>
      <c r="B493" s="117" t="s">
        <v>557</v>
      </c>
      <c r="C493" s="73"/>
      <c r="D493" s="59"/>
      <c r="E493" s="59"/>
      <c r="F493" s="91"/>
    </row>
    <row r="494" spans="1:6" ht="30">
      <c r="A494" s="60"/>
      <c r="B494" s="117" t="s">
        <v>558</v>
      </c>
      <c r="C494" s="73"/>
      <c r="D494" s="59"/>
      <c r="E494" s="59"/>
      <c r="F494" s="91"/>
    </row>
    <row r="495" spans="1:6" ht="30">
      <c r="A495" s="60"/>
      <c r="B495" s="117" t="s">
        <v>559</v>
      </c>
      <c r="C495" s="73"/>
      <c r="D495" s="59"/>
      <c r="E495" s="59"/>
      <c r="F495" s="91"/>
    </row>
    <row r="496" spans="1:6" ht="30">
      <c r="A496" s="60"/>
      <c r="B496" s="117" t="s">
        <v>560</v>
      </c>
      <c r="C496" s="73"/>
      <c r="D496" s="59"/>
      <c r="E496" s="59"/>
      <c r="F496" s="91"/>
    </row>
    <row r="497" spans="1:6" ht="30">
      <c r="A497" s="60"/>
      <c r="B497" s="117" t="s">
        <v>561</v>
      </c>
      <c r="C497" s="73" t="s">
        <v>5</v>
      </c>
      <c r="D497" s="59">
        <v>4</v>
      </c>
      <c r="E497" s="59">
        <v>80</v>
      </c>
      <c r="F497" s="91">
        <f>D497*E497</f>
        <v>320</v>
      </c>
    </row>
    <row r="498" spans="1:6">
      <c r="A498" s="60"/>
      <c r="B498" s="117"/>
      <c r="C498" s="73"/>
      <c r="D498" s="59"/>
      <c r="E498" s="59"/>
      <c r="F498" s="91"/>
    </row>
    <row r="499" spans="1:6" ht="30">
      <c r="A499" s="60" t="s">
        <v>7</v>
      </c>
      <c r="B499" s="117" t="s">
        <v>567</v>
      </c>
      <c r="C499" s="73"/>
      <c r="D499" s="59"/>
      <c r="E499" s="59"/>
      <c r="F499" s="91"/>
    </row>
    <row r="500" spans="1:6">
      <c r="A500" s="60"/>
      <c r="B500" s="117" t="s">
        <v>568</v>
      </c>
      <c r="C500" s="73" t="s">
        <v>5</v>
      </c>
      <c r="D500" s="59">
        <f>D497</f>
        <v>4</v>
      </c>
      <c r="E500" s="59">
        <v>15</v>
      </c>
      <c r="F500" s="91">
        <f>D500*E500</f>
        <v>60</v>
      </c>
    </row>
    <row r="501" spans="1:6">
      <c r="A501" s="60"/>
      <c r="B501" s="117"/>
      <c r="C501" s="73"/>
      <c r="D501" s="59"/>
      <c r="E501" s="59"/>
      <c r="F501" s="91"/>
    </row>
    <row r="502" spans="1:6" ht="30">
      <c r="A502" s="60" t="s">
        <v>8</v>
      </c>
      <c r="B502" s="117" t="s">
        <v>569</v>
      </c>
      <c r="C502" s="73"/>
      <c r="D502" s="59"/>
      <c r="E502" s="59"/>
      <c r="F502" s="91"/>
    </row>
    <row r="503" spans="1:6" ht="30">
      <c r="A503" s="60"/>
      <c r="B503" s="117" t="s">
        <v>570</v>
      </c>
      <c r="C503" s="73"/>
      <c r="D503" s="59"/>
      <c r="E503" s="59"/>
      <c r="F503" s="91"/>
    </row>
    <row r="504" spans="1:6">
      <c r="A504" s="60"/>
      <c r="B504" s="117" t="s">
        <v>566</v>
      </c>
      <c r="C504" s="73" t="s">
        <v>5</v>
      </c>
      <c r="D504" s="59">
        <v>2</v>
      </c>
      <c r="E504" s="59">
        <v>20</v>
      </c>
      <c r="F504" s="91">
        <f>D504*E504</f>
        <v>40</v>
      </c>
    </row>
    <row r="505" spans="1:6">
      <c r="A505" s="60"/>
      <c r="B505" s="117"/>
      <c r="C505" s="73"/>
      <c r="D505" s="59"/>
      <c r="E505" s="59"/>
      <c r="F505" s="91"/>
    </row>
    <row r="506" spans="1:6" ht="30">
      <c r="A506" s="60" t="s">
        <v>10</v>
      </c>
      <c r="B506" s="117" t="s">
        <v>571</v>
      </c>
      <c r="C506" s="73"/>
      <c r="D506" s="59"/>
      <c r="E506" s="59"/>
      <c r="F506" s="91"/>
    </row>
    <row r="507" spans="1:6" ht="30">
      <c r="A507" s="60"/>
      <c r="B507" s="117" t="s">
        <v>572</v>
      </c>
      <c r="C507" s="73"/>
      <c r="D507" s="59"/>
      <c r="E507" s="59"/>
      <c r="F507" s="91"/>
    </row>
    <row r="508" spans="1:6">
      <c r="A508" s="60"/>
      <c r="B508" s="117" t="s">
        <v>573</v>
      </c>
      <c r="C508" s="73" t="s">
        <v>5</v>
      </c>
      <c r="D508" s="59">
        <v>2</v>
      </c>
      <c r="E508" s="59">
        <v>10</v>
      </c>
      <c r="F508" s="91">
        <f>D508*E508</f>
        <v>20</v>
      </c>
    </row>
    <row r="509" spans="1:6">
      <c r="A509" s="60"/>
      <c r="B509" s="117"/>
      <c r="C509" s="73"/>
      <c r="D509" s="59"/>
      <c r="E509" s="59"/>
      <c r="F509" s="91"/>
    </row>
    <row r="510" spans="1:6" ht="30">
      <c r="A510" s="60" t="s">
        <v>9</v>
      </c>
      <c r="B510" s="117" t="s">
        <v>691</v>
      </c>
      <c r="C510" s="53"/>
      <c r="D510" s="53"/>
      <c r="E510" s="57"/>
      <c r="F510" s="93"/>
    </row>
    <row r="511" spans="1:6" ht="30">
      <c r="A511" s="60"/>
      <c r="B511" s="117" t="s">
        <v>692</v>
      </c>
      <c r="C511" s="73"/>
      <c r="D511" s="59"/>
      <c r="E511" s="59"/>
      <c r="F511" s="91"/>
    </row>
    <row r="512" spans="1:6">
      <c r="A512" s="60"/>
      <c r="B512" s="117" t="s">
        <v>693</v>
      </c>
      <c r="C512" s="73" t="s">
        <v>26</v>
      </c>
      <c r="D512" s="59">
        <v>1</v>
      </c>
      <c r="E512" s="59">
        <v>200</v>
      </c>
      <c r="F512" s="91">
        <f>D512*E512</f>
        <v>200</v>
      </c>
    </row>
    <row r="513" spans="1:6">
      <c r="A513" s="60"/>
      <c r="B513" s="128"/>
      <c r="C513" s="73"/>
      <c r="D513" s="53"/>
      <c r="E513" s="59"/>
      <c r="F513" s="55">
        <f t="shared" ref="F513:F572" si="21">D513*E513</f>
        <v>0</v>
      </c>
    </row>
    <row r="514" spans="1:6">
      <c r="A514" s="60"/>
      <c r="B514" s="117"/>
      <c r="C514" s="73"/>
      <c r="D514" s="53"/>
      <c r="E514" s="59"/>
      <c r="F514" s="55">
        <f t="shared" si="21"/>
        <v>0</v>
      </c>
    </row>
    <row r="515" spans="1:6">
      <c r="A515" s="60"/>
      <c r="B515" s="128"/>
      <c r="C515" s="73"/>
      <c r="D515" s="53"/>
      <c r="E515" s="59"/>
      <c r="F515" s="55">
        <f t="shared" si="21"/>
        <v>0</v>
      </c>
    </row>
    <row r="516" spans="1:6" s="97" customFormat="1">
      <c r="A516" s="94"/>
      <c r="B516" s="116" t="s">
        <v>397</v>
      </c>
      <c r="C516" s="63" t="s">
        <v>398</v>
      </c>
      <c r="D516" s="95"/>
      <c r="E516" s="63"/>
      <c r="F516" s="96">
        <f>SUM(F459:F515)</f>
        <v>1500</v>
      </c>
    </row>
    <row r="517" spans="1:6">
      <c r="A517" s="60"/>
      <c r="B517" s="114" t="str">
        <f>B7</f>
        <v>SECTION 2: MAIN BLOCK</v>
      </c>
      <c r="C517" s="59"/>
      <c r="D517" s="53"/>
      <c r="E517" s="59"/>
      <c r="F517" s="55">
        <f t="shared" si="21"/>
        <v>0</v>
      </c>
    </row>
    <row r="518" spans="1:6">
      <c r="A518" s="60"/>
      <c r="B518" s="114"/>
      <c r="C518" s="59"/>
      <c r="D518" s="53"/>
      <c r="E518" s="59"/>
      <c r="F518" s="55">
        <f t="shared" si="21"/>
        <v>0</v>
      </c>
    </row>
    <row r="519" spans="1:6">
      <c r="A519" s="60"/>
      <c r="B519" s="114" t="s">
        <v>472</v>
      </c>
      <c r="C519" s="59"/>
      <c r="D519" s="53"/>
      <c r="E519" s="59"/>
      <c r="F519" s="55">
        <f t="shared" si="21"/>
        <v>0</v>
      </c>
    </row>
    <row r="520" spans="1:6">
      <c r="A520" s="60"/>
      <c r="B520" s="114"/>
      <c r="C520" s="59"/>
      <c r="D520" s="53"/>
      <c r="E520" s="59"/>
      <c r="F520" s="55">
        <f t="shared" si="21"/>
        <v>0</v>
      </c>
    </row>
    <row r="521" spans="1:6">
      <c r="A521" s="60"/>
      <c r="B521" s="118" t="s">
        <v>540</v>
      </c>
      <c r="C521" s="59"/>
      <c r="D521" s="53"/>
      <c r="E521" s="59"/>
      <c r="F521" s="55">
        <f t="shared" si="21"/>
        <v>0</v>
      </c>
    </row>
    <row r="522" spans="1:6">
      <c r="A522" s="60"/>
      <c r="B522" s="117"/>
      <c r="C522" s="59"/>
      <c r="D522" s="53"/>
      <c r="E522" s="59"/>
      <c r="F522" s="55">
        <f t="shared" si="21"/>
        <v>0</v>
      </c>
    </row>
    <row r="523" spans="1:6" ht="30">
      <c r="A523" s="60"/>
      <c r="B523" s="118" t="s">
        <v>595</v>
      </c>
      <c r="C523" s="59"/>
      <c r="D523" s="53"/>
      <c r="E523" s="59"/>
      <c r="F523" s="55">
        <f t="shared" si="21"/>
        <v>0</v>
      </c>
    </row>
    <row r="524" spans="1:6" ht="30">
      <c r="A524" s="60"/>
      <c r="B524" s="118" t="s">
        <v>596</v>
      </c>
      <c r="C524" s="59"/>
      <c r="D524" s="53"/>
      <c r="E524" s="59"/>
      <c r="F524" s="55">
        <f t="shared" si="21"/>
        <v>0</v>
      </c>
    </row>
    <row r="525" spans="1:6">
      <c r="A525" s="60"/>
      <c r="B525" s="118" t="s">
        <v>597</v>
      </c>
      <c r="C525" s="59"/>
      <c r="D525" s="53"/>
      <c r="E525" s="59"/>
      <c r="F525" s="55">
        <f t="shared" si="21"/>
        <v>0</v>
      </c>
    </row>
    <row r="526" spans="1:6">
      <c r="A526" s="60"/>
      <c r="B526" s="118"/>
      <c r="C526" s="59"/>
      <c r="D526" s="53"/>
      <c r="E526" s="59"/>
      <c r="F526" s="55">
        <f t="shared" si="21"/>
        <v>0</v>
      </c>
    </row>
    <row r="527" spans="1:6">
      <c r="A527" s="60" t="s">
        <v>14</v>
      </c>
      <c r="B527" s="117" t="s">
        <v>598</v>
      </c>
      <c r="C527" s="59" t="s">
        <v>5</v>
      </c>
      <c r="D527" s="62">
        <v>4</v>
      </c>
      <c r="E527" s="59">
        <v>60</v>
      </c>
      <c r="F527" s="55">
        <f t="shared" si="21"/>
        <v>240</v>
      </c>
    </row>
    <row r="528" spans="1:6">
      <c r="A528" s="60"/>
      <c r="B528" s="117"/>
      <c r="C528" s="59"/>
      <c r="D528" s="53"/>
      <c r="E528" s="59"/>
      <c r="F528" s="55">
        <f t="shared" si="21"/>
        <v>0</v>
      </c>
    </row>
    <row r="529" spans="1:6">
      <c r="A529" s="60" t="s">
        <v>3</v>
      </c>
      <c r="B529" s="117" t="s">
        <v>637</v>
      </c>
      <c r="C529" s="59" t="s">
        <v>5</v>
      </c>
      <c r="D529" s="62">
        <v>57</v>
      </c>
      <c r="E529" s="59">
        <v>150</v>
      </c>
      <c r="F529" s="55">
        <f t="shared" si="21"/>
        <v>8550</v>
      </c>
    </row>
    <row r="530" spans="1:6">
      <c r="A530" s="60"/>
      <c r="B530" s="117"/>
      <c r="C530" s="59"/>
      <c r="D530" s="53"/>
      <c r="E530" s="59"/>
      <c r="F530" s="55">
        <f t="shared" si="21"/>
        <v>0</v>
      </c>
    </row>
    <row r="531" spans="1:6">
      <c r="A531" s="60" t="s">
        <v>6</v>
      </c>
      <c r="B531" s="117" t="s">
        <v>694</v>
      </c>
      <c r="C531" s="59" t="s">
        <v>5</v>
      </c>
      <c r="D531" s="62"/>
      <c r="E531" s="59">
        <v>120</v>
      </c>
      <c r="F531" s="55">
        <f t="shared" si="21"/>
        <v>0</v>
      </c>
    </row>
    <row r="532" spans="1:6">
      <c r="A532" s="60"/>
      <c r="B532" s="117"/>
      <c r="C532" s="59"/>
      <c r="D532" s="53"/>
      <c r="E532" s="59"/>
      <c r="F532" s="55">
        <f t="shared" si="21"/>
        <v>0</v>
      </c>
    </row>
    <row r="533" spans="1:6" ht="30">
      <c r="A533" s="60" t="s">
        <v>7</v>
      </c>
      <c r="B533" s="117" t="s">
        <v>541</v>
      </c>
      <c r="C533" s="59"/>
      <c r="D533" s="53"/>
      <c r="E533" s="59"/>
      <c r="F533" s="55">
        <f t="shared" si="21"/>
        <v>0</v>
      </c>
    </row>
    <row r="534" spans="1:6" ht="30">
      <c r="A534" s="60"/>
      <c r="B534" s="117" t="s">
        <v>542</v>
      </c>
      <c r="C534" s="59" t="s">
        <v>5</v>
      </c>
      <c r="D534" s="62">
        <f>D529+D527</f>
        <v>61</v>
      </c>
      <c r="E534" s="59">
        <v>20</v>
      </c>
      <c r="F534" s="55">
        <f t="shared" si="21"/>
        <v>1220</v>
      </c>
    </row>
    <row r="535" spans="1:6">
      <c r="A535" s="60"/>
      <c r="B535" s="117"/>
      <c r="C535" s="59"/>
      <c r="D535" s="53"/>
      <c r="E535" s="59"/>
      <c r="F535" s="55">
        <f t="shared" si="21"/>
        <v>0</v>
      </c>
    </row>
    <row r="536" spans="1:6">
      <c r="A536" s="60"/>
      <c r="B536" s="114" t="s">
        <v>62</v>
      </c>
      <c r="C536" s="74"/>
      <c r="D536" s="53"/>
      <c r="E536" s="59"/>
      <c r="F536" s="55">
        <f t="shared" si="21"/>
        <v>0</v>
      </c>
    </row>
    <row r="537" spans="1:6">
      <c r="A537" s="60"/>
      <c r="B537" s="117"/>
      <c r="C537" s="59"/>
      <c r="D537" s="53"/>
      <c r="E537" s="59"/>
      <c r="F537" s="55">
        <f t="shared" si="21"/>
        <v>0</v>
      </c>
    </row>
    <row r="538" spans="1:6" ht="30">
      <c r="A538" s="60"/>
      <c r="B538" s="118" t="s">
        <v>600</v>
      </c>
      <c r="C538" s="59"/>
      <c r="D538" s="53"/>
      <c r="E538" s="59"/>
      <c r="F538" s="55">
        <f t="shared" si="21"/>
        <v>0</v>
      </c>
    </row>
    <row r="539" spans="1:6" ht="30">
      <c r="A539" s="60"/>
      <c r="B539" s="118" t="s">
        <v>601</v>
      </c>
      <c r="C539" s="59"/>
      <c r="D539" s="53"/>
      <c r="E539" s="59"/>
      <c r="F539" s="55">
        <f t="shared" si="21"/>
        <v>0</v>
      </c>
    </row>
    <row r="540" spans="1:6" ht="30">
      <c r="A540" s="60"/>
      <c r="B540" s="118" t="s">
        <v>602</v>
      </c>
      <c r="C540" s="59"/>
      <c r="D540" s="53"/>
      <c r="E540" s="59"/>
      <c r="F540" s="55">
        <f t="shared" si="21"/>
        <v>0</v>
      </c>
    </row>
    <row r="541" spans="1:6" ht="30">
      <c r="A541" s="60"/>
      <c r="B541" s="118" t="s">
        <v>611</v>
      </c>
      <c r="C541" s="59"/>
      <c r="D541" s="53"/>
      <c r="E541" s="59"/>
      <c r="F541" s="55">
        <f t="shared" si="21"/>
        <v>0</v>
      </c>
    </row>
    <row r="542" spans="1:6">
      <c r="A542" s="60"/>
      <c r="B542" s="118"/>
      <c r="C542" s="59"/>
      <c r="D542" s="53"/>
      <c r="E542" s="59"/>
      <c r="F542" s="55">
        <f t="shared" si="21"/>
        <v>0</v>
      </c>
    </row>
    <row r="543" spans="1:6">
      <c r="A543" s="60"/>
      <c r="B543" s="118"/>
      <c r="C543" s="59"/>
      <c r="D543" s="53"/>
      <c r="E543" s="59"/>
      <c r="F543" s="55">
        <f t="shared" si="21"/>
        <v>0</v>
      </c>
    </row>
    <row r="544" spans="1:6">
      <c r="A544" s="60" t="s">
        <v>14</v>
      </c>
      <c r="B544" s="117" t="s">
        <v>613</v>
      </c>
      <c r="C544" s="59" t="s">
        <v>5</v>
      </c>
      <c r="D544" s="62">
        <v>27</v>
      </c>
      <c r="E544" s="59">
        <v>250</v>
      </c>
      <c r="F544" s="55">
        <f t="shared" si="21"/>
        <v>6750</v>
      </c>
    </row>
    <row r="545" spans="1:6">
      <c r="A545" s="60"/>
      <c r="B545" s="117"/>
      <c r="C545" s="59"/>
      <c r="D545" s="53"/>
      <c r="E545" s="59"/>
      <c r="F545" s="55">
        <f t="shared" si="21"/>
        <v>0</v>
      </c>
    </row>
    <row r="546" spans="1:6" ht="30">
      <c r="A546" s="60" t="s">
        <v>3</v>
      </c>
      <c r="B546" s="117" t="s">
        <v>614</v>
      </c>
      <c r="C546" s="59" t="s">
        <v>5</v>
      </c>
      <c r="D546" s="62">
        <v>9</v>
      </c>
      <c r="E546" s="59">
        <v>300</v>
      </c>
      <c r="F546" s="55">
        <f t="shared" si="21"/>
        <v>2700</v>
      </c>
    </row>
    <row r="547" spans="1:6">
      <c r="A547" s="60"/>
      <c r="B547" s="117"/>
      <c r="C547" s="59"/>
      <c r="D547" s="53"/>
      <c r="E547" s="59"/>
      <c r="F547" s="55">
        <f t="shared" si="21"/>
        <v>0</v>
      </c>
    </row>
    <row r="548" spans="1:6">
      <c r="A548" s="60"/>
      <c r="B548" s="118" t="s">
        <v>615</v>
      </c>
      <c r="C548" s="59"/>
      <c r="D548" s="53"/>
      <c r="E548" s="59"/>
      <c r="F548" s="55">
        <f t="shared" si="21"/>
        <v>0</v>
      </c>
    </row>
    <row r="549" spans="1:6">
      <c r="A549" s="60"/>
      <c r="B549" s="117"/>
      <c r="C549" s="59"/>
      <c r="D549" s="53"/>
      <c r="E549" s="59"/>
      <c r="F549" s="55">
        <f t="shared" si="21"/>
        <v>0</v>
      </c>
    </row>
    <row r="550" spans="1:6">
      <c r="A550" s="60"/>
      <c r="B550" s="118" t="s">
        <v>545</v>
      </c>
      <c r="C550" s="59"/>
      <c r="D550" s="53"/>
      <c r="E550" s="59"/>
      <c r="F550" s="55">
        <f t="shared" si="21"/>
        <v>0</v>
      </c>
    </row>
    <row r="551" spans="1:6">
      <c r="A551" s="60"/>
      <c r="B551" s="118" t="s">
        <v>546</v>
      </c>
      <c r="C551" s="59"/>
      <c r="D551" s="53"/>
      <c r="E551" s="59"/>
      <c r="F551" s="55">
        <f t="shared" si="21"/>
        <v>0</v>
      </c>
    </row>
    <row r="552" spans="1:6" ht="13.9" customHeight="1">
      <c r="A552" s="60"/>
      <c r="B552" s="117"/>
      <c r="C552" s="59"/>
      <c r="D552" s="53"/>
      <c r="E552" s="59"/>
      <c r="F552" s="55">
        <f t="shared" si="21"/>
        <v>0</v>
      </c>
    </row>
    <row r="553" spans="1:6" ht="13.9" customHeight="1">
      <c r="A553" s="60" t="s">
        <v>6</v>
      </c>
      <c r="B553" s="117" t="s">
        <v>547</v>
      </c>
      <c r="C553" s="59" t="s">
        <v>695</v>
      </c>
      <c r="D553" s="62">
        <v>40.5</v>
      </c>
      <c r="E553" s="59">
        <v>8</v>
      </c>
      <c r="F553" s="55">
        <f t="shared" si="21"/>
        <v>324</v>
      </c>
    </row>
    <row r="554" spans="1:6" ht="13.9" customHeight="1">
      <c r="A554" s="60"/>
      <c r="B554" s="117"/>
      <c r="C554" s="59"/>
      <c r="D554" s="62"/>
      <c r="E554" s="59"/>
      <c r="F554" s="55">
        <f t="shared" si="21"/>
        <v>0</v>
      </c>
    </row>
    <row r="555" spans="1:6" ht="13.9" customHeight="1">
      <c r="A555" s="60" t="s">
        <v>7</v>
      </c>
      <c r="B555" s="117" t="s">
        <v>612</v>
      </c>
      <c r="C555" s="59" t="s">
        <v>695</v>
      </c>
      <c r="D555" s="62">
        <v>18</v>
      </c>
      <c r="E555" s="59">
        <v>10</v>
      </c>
      <c r="F555" s="55">
        <f t="shared" si="21"/>
        <v>180</v>
      </c>
    </row>
    <row r="556" spans="1:6" ht="13.9" customHeight="1">
      <c r="A556" s="60"/>
      <c r="B556" s="117"/>
      <c r="C556" s="59"/>
      <c r="D556" s="62"/>
      <c r="E556" s="59"/>
      <c r="F556" s="55">
        <f t="shared" si="21"/>
        <v>0</v>
      </c>
    </row>
    <row r="557" spans="1:6" ht="13.9" customHeight="1">
      <c r="A557" s="60" t="s">
        <v>10</v>
      </c>
      <c r="B557" s="123" t="s">
        <v>548</v>
      </c>
      <c r="C557" s="59"/>
      <c r="D557" s="62"/>
      <c r="E557" s="59"/>
      <c r="F557" s="55">
        <f t="shared" si="21"/>
        <v>0</v>
      </c>
    </row>
    <row r="558" spans="1:6">
      <c r="A558" s="60"/>
      <c r="B558" s="123" t="s">
        <v>549</v>
      </c>
      <c r="C558" s="59" t="s">
        <v>5</v>
      </c>
      <c r="D558" s="62">
        <v>27</v>
      </c>
      <c r="E558" s="59">
        <v>40</v>
      </c>
      <c r="F558" s="55">
        <f t="shared" si="21"/>
        <v>1080</v>
      </c>
    </row>
    <row r="559" spans="1:6">
      <c r="A559" s="60"/>
      <c r="B559" s="123"/>
      <c r="C559" s="59"/>
      <c r="D559" s="62"/>
      <c r="E559" s="59"/>
      <c r="F559" s="55">
        <f t="shared" si="21"/>
        <v>0</v>
      </c>
    </row>
    <row r="560" spans="1:6">
      <c r="A560" s="60" t="s">
        <v>15</v>
      </c>
      <c r="B560" s="117" t="s">
        <v>612</v>
      </c>
      <c r="C560" s="59" t="s">
        <v>5</v>
      </c>
      <c r="D560" s="62">
        <v>9</v>
      </c>
      <c r="E560" s="59">
        <v>40</v>
      </c>
      <c r="F560" s="55">
        <f t="shared" si="21"/>
        <v>360</v>
      </c>
    </row>
    <row r="561" spans="1:6">
      <c r="A561" s="60"/>
      <c r="B561" s="123"/>
      <c r="C561" s="59"/>
      <c r="D561" s="53"/>
      <c r="E561" s="59"/>
      <c r="F561" s="55">
        <f t="shared" si="21"/>
        <v>0</v>
      </c>
    </row>
    <row r="562" spans="1:6">
      <c r="A562" s="60"/>
      <c r="B562" s="117"/>
      <c r="C562" s="59"/>
      <c r="D562" s="53"/>
      <c r="E562" s="59"/>
      <c r="F562" s="55">
        <f t="shared" si="21"/>
        <v>0</v>
      </c>
    </row>
    <row r="563" spans="1:6">
      <c r="A563" s="60"/>
      <c r="B563" s="117"/>
      <c r="C563" s="61"/>
      <c r="D563" s="53"/>
      <c r="E563" s="59"/>
      <c r="F563" s="55">
        <f t="shared" si="21"/>
        <v>0</v>
      </c>
    </row>
    <row r="564" spans="1:6">
      <c r="A564" s="60"/>
      <c r="B564" s="117"/>
      <c r="C564" s="61"/>
      <c r="D564" s="53"/>
      <c r="E564" s="59"/>
      <c r="F564" s="55">
        <f t="shared" si="21"/>
        <v>0</v>
      </c>
    </row>
    <row r="565" spans="1:6">
      <c r="A565" s="60"/>
      <c r="B565" s="117"/>
      <c r="C565" s="61"/>
      <c r="D565" s="53"/>
      <c r="E565" s="59"/>
      <c r="F565" s="55">
        <f t="shared" si="21"/>
        <v>0</v>
      </c>
    </row>
    <row r="566" spans="1:6">
      <c r="A566" s="60"/>
      <c r="B566" s="117"/>
      <c r="C566" s="61"/>
      <c r="D566" s="53"/>
      <c r="E566" s="59"/>
      <c r="F566" s="55">
        <f t="shared" si="21"/>
        <v>0</v>
      </c>
    </row>
    <row r="567" spans="1:6">
      <c r="A567" s="60"/>
      <c r="B567" s="117"/>
      <c r="C567" s="61"/>
      <c r="D567" s="53"/>
      <c r="E567" s="59"/>
      <c r="F567" s="55">
        <f t="shared" si="21"/>
        <v>0</v>
      </c>
    </row>
    <row r="568" spans="1:6">
      <c r="A568" s="60"/>
      <c r="B568" s="117"/>
      <c r="C568" s="61"/>
      <c r="D568" s="53"/>
      <c r="E568" s="59"/>
      <c r="F568" s="55">
        <f t="shared" si="21"/>
        <v>0</v>
      </c>
    </row>
    <row r="569" spans="1:6">
      <c r="A569" s="60"/>
      <c r="B569" s="117"/>
      <c r="C569" s="61"/>
      <c r="D569" s="53"/>
      <c r="E569" s="59"/>
      <c r="F569" s="55">
        <f t="shared" si="21"/>
        <v>0</v>
      </c>
    </row>
    <row r="570" spans="1:6">
      <c r="A570" s="60"/>
      <c r="B570" s="117"/>
      <c r="C570" s="61"/>
      <c r="D570" s="53"/>
      <c r="E570" s="59"/>
      <c r="F570" s="55">
        <f t="shared" si="21"/>
        <v>0</v>
      </c>
    </row>
    <row r="571" spans="1:6">
      <c r="A571" s="60"/>
      <c r="B571" s="117"/>
      <c r="C571" s="61"/>
      <c r="D571" s="53"/>
      <c r="E571" s="59"/>
      <c r="F571" s="55">
        <f t="shared" si="21"/>
        <v>0</v>
      </c>
    </row>
    <row r="572" spans="1:6">
      <c r="A572" s="60"/>
      <c r="B572" s="117"/>
      <c r="C572" s="61"/>
      <c r="D572" s="53"/>
      <c r="E572" s="59"/>
      <c r="F572" s="55">
        <f t="shared" si="21"/>
        <v>0</v>
      </c>
    </row>
    <row r="573" spans="1:6">
      <c r="A573" s="60"/>
      <c r="B573" s="116" t="s">
        <v>397</v>
      </c>
      <c r="C573" s="63" t="s">
        <v>398</v>
      </c>
      <c r="D573" s="64"/>
      <c r="E573" s="64"/>
      <c r="F573" s="64">
        <f>SUM(F527:F572)</f>
        <v>21404</v>
      </c>
    </row>
    <row r="574" spans="1:6">
      <c r="A574" s="60"/>
      <c r="B574" s="117"/>
      <c r="C574" s="61"/>
      <c r="D574" s="53"/>
      <c r="E574" s="59"/>
      <c r="F574" s="55"/>
    </row>
    <row r="575" spans="1:6">
      <c r="A575" s="60"/>
      <c r="B575" s="114" t="s">
        <v>63</v>
      </c>
      <c r="C575" s="61"/>
      <c r="D575" s="53"/>
      <c r="E575" s="59"/>
      <c r="F575" s="55"/>
    </row>
    <row r="576" spans="1:6">
      <c r="A576" s="60"/>
      <c r="B576" s="114"/>
      <c r="C576" s="61"/>
      <c r="D576" s="53"/>
      <c r="E576" s="59"/>
      <c r="F576" s="55"/>
    </row>
    <row r="577" spans="1:6">
      <c r="A577" s="60"/>
      <c r="B577" s="114"/>
      <c r="C577" s="61"/>
      <c r="D577" s="53"/>
      <c r="E577" s="59"/>
      <c r="F577" s="55"/>
    </row>
    <row r="578" spans="1:6">
      <c r="A578" s="60"/>
      <c r="B578" s="114" t="s">
        <v>5</v>
      </c>
      <c r="C578" s="73"/>
      <c r="D578" s="53"/>
      <c r="E578" s="59"/>
      <c r="F578" s="55"/>
    </row>
    <row r="579" spans="1:6">
      <c r="A579" s="60"/>
      <c r="B579" s="132"/>
      <c r="C579" s="73"/>
      <c r="D579" s="53"/>
      <c r="E579" s="59"/>
      <c r="F579" s="55"/>
    </row>
    <row r="580" spans="1:6">
      <c r="A580" s="60"/>
      <c r="B580" s="114"/>
      <c r="C580" s="73"/>
      <c r="D580" s="53"/>
      <c r="E580" s="59"/>
      <c r="F580" s="55"/>
    </row>
    <row r="581" spans="1:6">
      <c r="A581" s="60"/>
      <c r="B581" s="133">
        <v>1</v>
      </c>
      <c r="C581" s="73"/>
      <c r="D581" s="92"/>
      <c r="E581" s="92"/>
      <c r="F581" s="92">
        <f>F19</f>
        <v>5070</v>
      </c>
    </row>
    <row r="582" spans="1:6">
      <c r="A582" s="60"/>
      <c r="B582" s="132"/>
      <c r="C582" s="73"/>
      <c r="D582" s="92"/>
      <c r="E582" s="92"/>
      <c r="F582" s="92"/>
    </row>
    <row r="583" spans="1:6">
      <c r="A583" s="60"/>
      <c r="B583" s="133">
        <v>2</v>
      </c>
      <c r="C583" s="73"/>
      <c r="D583" s="92"/>
      <c r="E583" s="92"/>
      <c r="F583" s="92">
        <f>F90</f>
        <v>49094.990000000005</v>
      </c>
    </row>
    <row r="584" spans="1:6">
      <c r="A584" s="60"/>
      <c r="B584" s="133"/>
      <c r="C584" s="73"/>
      <c r="D584" s="92"/>
      <c r="E584" s="92"/>
      <c r="F584" s="92"/>
    </row>
    <row r="585" spans="1:6">
      <c r="A585" s="60"/>
      <c r="B585" s="133">
        <v>3</v>
      </c>
      <c r="C585" s="73"/>
      <c r="D585" s="92"/>
      <c r="E585" s="92"/>
      <c r="F585" s="92">
        <f>F188</f>
        <v>191420.28352000008</v>
      </c>
    </row>
    <row r="586" spans="1:6">
      <c r="A586" s="60"/>
      <c r="B586" s="133"/>
      <c r="C586" s="73"/>
      <c r="D586" s="92"/>
      <c r="E586" s="92"/>
      <c r="F586" s="92"/>
    </row>
    <row r="587" spans="1:6">
      <c r="A587" s="60"/>
      <c r="B587" s="133">
        <v>4</v>
      </c>
      <c r="C587" s="73"/>
      <c r="D587" s="92"/>
      <c r="E587" s="92"/>
      <c r="F587" s="92">
        <f>F254</f>
        <v>35488.800000000003</v>
      </c>
    </row>
    <row r="588" spans="1:6">
      <c r="A588" s="60"/>
      <c r="B588" s="133"/>
      <c r="C588" s="73"/>
      <c r="D588" s="92"/>
      <c r="E588" s="92"/>
      <c r="F588" s="92"/>
    </row>
    <row r="589" spans="1:6">
      <c r="A589" s="60"/>
      <c r="B589" s="133">
        <v>5</v>
      </c>
      <c r="C589" s="73"/>
      <c r="D589" s="92"/>
      <c r="E589" s="92"/>
      <c r="F589" s="92">
        <f>F319</f>
        <v>24395.4</v>
      </c>
    </row>
    <row r="590" spans="1:6">
      <c r="A590" s="60"/>
      <c r="B590" s="133"/>
      <c r="C590" s="73"/>
      <c r="D590" s="92"/>
      <c r="E590" s="92"/>
      <c r="F590" s="92"/>
    </row>
    <row r="591" spans="1:6">
      <c r="A591" s="60"/>
      <c r="B591" s="133">
        <v>6</v>
      </c>
      <c r="C591" s="73"/>
      <c r="D591" s="92"/>
      <c r="E591" s="92"/>
      <c r="F591" s="92">
        <f>F377</f>
        <v>51974.2</v>
      </c>
    </row>
    <row r="592" spans="1:6">
      <c r="A592" s="60"/>
      <c r="B592" s="133"/>
      <c r="C592" s="73"/>
      <c r="D592" s="92"/>
      <c r="E592" s="92"/>
      <c r="F592" s="92"/>
    </row>
    <row r="593" spans="1:6">
      <c r="A593" s="60"/>
      <c r="B593" s="133">
        <v>7</v>
      </c>
      <c r="C593" s="73"/>
      <c r="D593" s="92"/>
      <c r="E593" s="92"/>
      <c r="F593" s="92">
        <f>F452</f>
        <v>20190</v>
      </c>
    </row>
    <row r="594" spans="1:6">
      <c r="A594" s="60"/>
      <c r="B594" s="133"/>
      <c r="C594" s="73"/>
      <c r="D594" s="92"/>
      <c r="E594" s="92"/>
      <c r="F594" s="92"/>
    </row>
    <row r="595" spans="1:6">
      <c r="A595" s="60"/>
      <c r="B595" s="133">
        <v>8</v>
      </c>
      <c r="C595" s="73"/>
      <c r="D595" s="92"/>
      <c r="E595" s="92"/>
      <c r="F595" s="92">
        <f>F516</f>
        <v>1500</v>
      </c>
    </row>
    <row r="596" spans="1:6">
      <c r="A596" s="60"/>
      <c r="B596" s="133"/>
      <c r="C596" s="73"/>
      <c r="D596" s="92"/>
      <c r="E596" s="92"/>
      <c r="F596" s="92"/>
    </row>
    <row r="597" spans="1:6">
      <c r="A597" s="60"/>
      <c r="B597" s="133">
        <v>9</v>
      </c>
      <c r="C597" s="73"/>
      <c r="D597" s="92"/>
      <c r="E597" s="92"/>
      <c r="F597" s="92">
        <f>F573</f>
        <v>21404</v>
      </c>
    </row>
    <row r="598" spans="1:6">
      <c r="A598" s="60"/>
      <c r="B598" s="133"/>
      <c r="C598" s="73"/>
      <c r="D598" s="53"/>
      <c r="E598" s="59"/>
      <c r="F598" s="55"/>
    </row>
    <row r="599" spans="1:6">
      <c r="A599" s="60"/>
      <c r="B599" s="133"/>
      <c r="C599" s="73"/>
      <c r="D599" s="53"/>
      <c r="E599" s="59"/>
      <c r="F599" s="55"/>
    </row>
    <row r="600" spans="1:6">
      <c r="A600" s="60"/>
      <c r="B600" s="133"/>
      <c r="C600" s="73"/>
      <c r="D600" s="53"/>
      <c r="E600" s="59"/>
      <c r="F600" s="55"/>
    </row>
    <row r="601" spans="1:6">
      <c r="A601" s="60"/>
      <c r="B601" s="133"/>
      <c r="C601" s="73"/>
      <c r="D601" s="53"/>
      <c r="E601" s="59"/>
      <c r="F601" s="55"/>
    </row>
    <row r="602" spans="1:6">
      <c r="A602" s="60"/>
      <c r="B602" s="133"/>
      <c r="C602" s="73"/>
      <c r="D602" s="53"/>
      <c r="E602" s="59"/>
      <c r="F602" s="55"/>
    </row>
    <row r="603" spans="1:6">
      <c r="A603" s="60"/>
      <c r="B603" s="133"/>
      <c r="C603" s="73"/>
      <c r="D603" s="53"/>
      <c r="E603" s="59"/>
      <c r="F603" s="55"/>
    </row>
    <row r="604" spans="1:6">
      <c r="A604" s="60"/>
      <c r="B604" s="117"/>
      <c r="C604" s="73"/>
      <c r="D604" s="53"/>
      <c r="E604" s="59"/>
      <c r="F604" s="55"/>
    </row>
    <row r="605" spans="1:6">
      <c r="A605" s="60"/>
      <c r="B605" s="116" t="s">
        <v>480</v>
      </c>
      <c r="C605" s="73"/>
      <c r="D605" s="64"/>
      <c r="E605" s="64"/>
      <c r="F605" s="98">
        <f t="shared" ref="F605" si="22">SUM(F581:F604)</f>
        <v>400537.67352000013</v>
      </c>
    </row>
    <row r="606" spans="1:6">
      <c r="A606" s="60"/>
      <c r="B606" s="116"/>
      <c r="C606" s="73"/>
      <c r="D606" s="64"/>
      <c r="E606" s="64"/>
      <c r="F606" s="98"/>
    </row>
    <row r="607" spans="1:6">
      <c r="A607" s="60"/>
      <c r="B607" s="117"/>
      <c r="C607" s="73"/>
      <c r="D607" s="92"/>
      <c r="E607" s="92"/>
      <c r="F607" s="99"/>
    </row>
    <row r="608" spans="1:6">
      <c r="A608" s="60"/>
      <c r="B608" s="117"/>
      <c r="C608" s="73"/>
      <c r="D608" s="92"/>
      <c r="E608" s="92"/>
      <c r="F608" s="99"/>
    </row>
    <row r="609" spans="1:6">
      <c r="A609" s="60"/>
      <c r="B609" s="117"/>
      <c r="C609" s="73"/>
      <c r="D609" s="92"/>
      <c r="E609" s="92"/>
      <c r="F609" s="99"/>
    </row>
    <row r="610" spans="1:6">
      <c r="A610" s="60"/>
      <c r="B610" s="134"/>
      <c r="C610" s="73"/>
      <c r="D610" s="92"/>
      <c r="E610" s="92"/>
      <c r="F610" s="99"/>
    </row>
    <row r="611" spans="1:6">
      <c r="A611" s="100"/>
      <c r="B611" s="135"/>
      <c r="C611" s="101"/>
      <c r="D611" s="102"/>
      <c r="E611" s="102"/>
      <c r="F611" s="103"/>
    </row>
    <row r="612" spans="1:6" ht="30">
      <c r="A612" s="60"/>
      <c r="B612" s="114" t="s">
        <v>481</v>
      </c>
      <c r="C612" s="101"/>
      <c r="D612" s="64"/>
      <c r="E612" s="64"/>
      <c r="F612" s="98">
        <f t="shared" ref="F612" si="23">F605</f>
        <v>400537.67352000013</v>
      </c>
    </row>
    <row r="613" spans="1:6">
      <c r="A613" s="60"/>
      <c r="B613" s="116"/>
      <c r="C613" s="61"/>
      <c r="D613" s="53"/>
      <c r="E613" s="59"/>
      <c r="F613" s="55"/>
    </row>
    <row r="614" spans="1:6">
      <c r="A614" s="60"/>
      <c r="B614" s="117"/>
      <c r="C614" s="63"/>
      <c r="D614" s="53"/>
      <c r="E614" s="59"/>
      <c r="F614" s="55"/>
    </row>
    <row r="615" spans="1:6">
      <c r="A615" s="60"/>
      <c r="B615" s="117"/>
      <c r="C615" s="63"/>
      <c r="D615" s="53"/>
      <c r="E615" s="59"/>
      <c r="F615" s="55"/>
    </row>
    <row r="616" spans="1:6">
      <c r="A616" s="60"/>
      <c r="B616" s="117"/>
      <c r="C616" s="63"/>
      <c r="D616" s="53"/>
      <c r="E616" s="59"/>
      <c r="F616" s="55"/>
    </row>
    <row r="617" spans="1:6">
      <c r="A617" s="60"/>
      <c r="B617" s="136"/>
      <c r="C617" s="61"/>
      <c r="D617" s="53"/>
      <c r="E617" s="59"/>
      <c r="F617" s="55"/>
    </row>
    <row r="618" spans="1:6">
      <c r="A618" s="60"/>
      <c r="B618" s="136"/>
      <c r="C618" s="61"/>
      <c r="D618" s="53"/>
      <c r="E618" s="59"/>
      <c r="F618" s="55"/>
    </row>
    <row r="619" spans="1:6">
      <c r="A619" s="60"/>
      <c r="B619" s="136"/>
      <c r="C619" s="61"/>
      <c r="D619" s="53"/>
      <c r="E619" s="59"/>
      <c r="F619" s="55"/>
    </row>
    <row r="620" spans="1:6">
      <c r="A620" s="60"/>
      <c r="B620" s="136"/>
      <c r="C620" s="61"/>
      <c r="D620" s="53"/>
      <c r="E620" s="59"/>
      <c r="F620" s="55"/>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12"/>
  <sheetViews>
    <sheetView view="pageBreakPreview" zoomScale="130" zoomScaleNormal="100" zoomScaleSheetLayoutView="130" workbookViewId="0">
      <pane xSplit="1" ySplit="1" topLeftCell="B401" activePane="bottomRight" state="frozen"/>
      <selection pane="topRight" activeCell="B1" sqref="B1"/>
      <selection pane="bottomLeft" activeCell="A2" sqref="A2"/>
      <selection pane="bottomRight" activeCell="A353" sqref="A353:XFD353"/>
    </sheetView>
  </sheetViews>
  <sheetFormatPr defaultColWidth="9.140625" defaultRowHeight="15"/>
  <cols>
    <col min="1" max="1" width="6" style="145" customWidth="1"/>
    <col min="2" max="2" width="50.28515625" style="146" customWidth="1"/>
    <col min="3" max="3" width="5.42578125" style="145" bestFit="1" customWidth="1"/>
    <col min="4" max="4" width="8.42578125" style="277" customWidth="1"/>
    <col min="5" max="5" width="7" style="279" bestFit="1" customWidth="1"/>
    <col min="6" max="6" width="11.42578125" style="151" bestFit="1" customWidth="1"/>
    <col min="7" max="17" width="9.140625" style="144"/>
    <col min="18" max="18" width="6.140625" style="144" customWidth="1"/>
    <col min="19" max="16384" width="9.140625" style="144"/>
  </cols>
  <sheetData>
    <row r="1" spans="1:6">
      <c r="A1" s="592" t="s">
        <v>0</v>
      </c>
      <c r="B1" s="593" t="s">
        <v>1</v>
      </c>
      <c r="C1" s="592" t="s">
        <v>2</v>
      </c>
      <c r="D1" s="594" t="s">
        <v>798</v>
      </c>
      <c r="E1" s="595" t="s">
        <v>640</v>
      </c>
      <c r="F1" s="596" t="s">
        <v>1392</v>
      </c>
    </row>
    <row r="2" spans="1:6">
      <c r="B2" s="319"/>
      <c r="E2" s="588"/>
    </row>
    <row r="3" spans="1:6" s="50" customFormat="1">
      <c r="A3" s="51"/>
      <c r="B3" s="113"/>
      <c r="C3" s="52"/>
      <c r="D3" s="597"/>
      <c r="E3" s="598"/>
      <c r="F3" s="599"/>
    </row>
    <row r="4" spans="1:6" s="50" customFormat="1">
      <c r="A4" s="51"/>
      <c r="B4" s="114" t="s">
        <v>631</v>
      </c>
      <c r="C4" s="52"/>
      <c r="D4" s="597"/>
      <c r="E4" s="598"/>
      <c r="F4" s="599"/>
    </row>
    <row r="5" spans="1:6" s="50" customFormat="1">
      <c r="A5" s="51"/>
      <c r="B5" s="114" t="s">
        <v>632</v>
      </c>
      <c r="C5" s="56"/>
      <c r="D5" s="597"/>
      <c r="E5" s="600"/>
      <c r="F5" s="93"/>
    </row>
    <row r="6" spans="1:6" s="50" customFormat="1">
      <c r="A6" s="51"/>
      <c r="B6" s="114" t="s">
        <v>633</v>
      </c>
      <c r="C6" s="56"/>
      <c r="D6" s="597"/>
      <c r="E6" s="600"/>
      <c r="F6" s="93"/>
    </row>
    <row r="7" spans="1:6" s="50" customFormat="1">
      <c r="A7" s="51"/>
      <c r="B7" s="115"/>
      <c r="C7" s="56"/>
      <c r="D7" s="597"/>
      <c r="E7" s="600"/>
      <c r="F7" s="93"/>
    </row>
    <row r="8" spans="1:6" s="50" customFormat="1">
      <c r="A8" s="58">
        <v>2</v>
      </c>
      <c r="B8" s="114" t="s">
        <v>680</v>
      </c>
      <c r="C8" s="59"/>
      <c r="D8" s="61"/>
      <c r="E8" s="82"/>
      <c r="F8" s="92"/>
    </row>
    <row r="9" spans="1:6" s="50" customFormat="1">
      <c r="A9" s="58"/>
      <c r="B9" s="116"/>
      <c r="C9" s="59"/>
      <c r="D9" s="61"/>
      <c r="E9" s="82"/>
      <c r="F9" s="92"/>
    </row>
    <row r="10" spans="1:6" s="50" customFormat="1">
      <c r="A10" s="58">
        <v>2.1</v>
      </c>
      <c r="B10" s="114" t="s">
        <v>978</v>
      </c>
      <c r="C10" s="59"/>
      <c r="D10" s="61"/>
      <c r="E10" s="82"/>
      <c r="F10" s="92"/>
    </row>
    <row r="11" spans="1:6" s="50" customFormat="1">
      <c r="A11" s="58"/>
      <c r="B11" s="114"/>
      <c r="C11" s="59"/>
      <c r="D11" s="61"/>
      <c r="E11" s="82"/>
      <c r="F11" s="92"/>
    </row>
    <row r="12" spans="1:6" s="50" customFormat="1" ht="17.25">
      <c r="A12" s="274" t="s">
        <v>822</v>
      </c>
      <c r="B12" s="117" t="s">
        <v>394</v>
      </c>
      <c r="C12" s="61" t="s">
        <v>681</v>
      </c>
      <c r="D12" s="61">
        <v>1600</v>
      </c>
      <c r="E12" s="82"/>
      <c r="F12" s="92">
        <f>D12*E12</f>
        <v>0</v>
      </c>
    </row>
    <row r="13" spans="1:6" s="50" customFormat="1">
      <c r="A13" s="274" t="s">
        <v>36</v>
      </c>
      <c r="B13" s="117" t="s">
        <v>395</v>
      </c>
      <c r="C13" s="59"/>
      <c r="D13" s="61"/>
      <c r="E13" s="82"/>
      <c r="F13" s="92">
        <f t="shared" ref="F13:F74" si="0">D13*E13</f>
        <v>0</v>
      </c>
    </row>
    <row r="14" spans="1:6" s="50" customFormat="1">
      <c r="A14" s="274"/>
      <c r="B14" s="114"/>
      <c r="C14" s="59"/>
      <c r="D14" s="61"/>
      <c r="E14" s="82"/>
      <c r="F14" s="92">
        <f t="shared" si="0"/>
        <v>0</v>
      </c>
    </row>
    <row r="15" spans="1:6" s="50" customFormat="1" ht="30">
      <c r="A15" s="274" t="s">
        <v>823</v>
      </c>
      <c r="B15" s="117" t="s">
        <v>979</v>
      </c>
      <c r="C15" s="61" t="s">
        <v>681</v>
      </c>
      <c r="D15" s="61">
        <v>1450</v>
      </c>
      <c r="E15" s="82"/>
      <c r="F15" s="92">
        <f t="shared" si="0"/>
        <v>0</v>
      </c>
    </row>
    <row r="16" spans="1:6" s="50" customFormat="1">
      <c r="A16" s="274"/>
      <c r="B16" s="117"/>
      <c r="C16" s="59"/>
      <c r="D16" s="61"/>
      <c r="E16" s="82"/>
      <c r="F16" s="92">
        <f t="shared" si="0"/>
        <v>0</v>
      </c>
    </row>
    <row r="17" spans="1:6" s="50" customFormat="1" ht="45">
      <c r="A17" s="274" t="s">
        <v>824</v>
      </c>
      <c r="B17" s="117" t="s">
        <v>980</v>
      </c>
      <c r="C17" s="61" t="s">
        <v>682</v>
      </c>
      <c r="D17" s="61">
        <v>371</v>
      </c>
      <c r="E17" s="82"/>
      <c r="F17" s="92">
        <f t="shared" si="0"/>
        <v>0</v>
      </c>
    </row>
    <row r="18" spans="1:6" s="50" customFormat="1">
      <c r="A18" s="274"/>
      <c r="B18" s="117"/>
      <c r="D18" s="61"/>
      <c r="E18" s="82"/>
      <c r="F18" s="92">
        <f t="shared" si="0"/>
        <v>0</v>
      </c>
    </row>
    <row r="19" spans="1:6" s="50" customFormat="1" ht="30">
      <c r="A19" s="274" t="s">
        <v>1033</v>
      </c>
      <c r="B19" s="117" t="s">
        <v>981</v>
      </c>
      <c r="C19" s="61" t="s">
        <v>682</v>
      </c>
      <c r="D19" s="61">
        <v>109</v>
      </c>
      <c r="E19" s="82"/>
      <c r="F19" s="92">
        <f t="shared" si="0"/>
        <v>0</v>
      </c>
    </row>
    <row r="20" spans="1:6" s="50" customFormat="1">
      <c r="A20" s="274"/>
      <c r="B20" s="117"/>
      <c r="C20" s="59"/>
      <c r="D20" s="61"/>
      <c r="E20" s="82"/>
      <c r="F20" s="92">
        <f t="shared" si="0"/>
        <v>0</v>
      </c>
    </row>
    <row r="21" spans="1:6" s="50" customFormat="1" ht="17.25">
      <c r="A21" s="274" t="s">
        <v>1060</v>
      </c>
      <c r="B21" s="117" t="s">
        <v>982</v>
      </c>
      <c r="C21" s="61" t="s">
        <v>682</v>
      </c>
      <c r="D21" s="61">
        <v>262</v>
      </c>
      <c r="E21" s="82"/>
      <c r="F21" s="92">
        <f t="shared" si="0"/>
        <v>0</v>
      </c>
    </row>
    <row r="22" spans="1:6" s="50" customFormat="1">
      <c r="A22" s="274"/>
      <c r="B22" s="117"/>
      <c r="C22" s="61"/>
      <c r="D22" s="61"/>
      <c r="E22" s="82"/>
      <c r="F22" s="92"/>
    </row>
    <row r="23" spans="1:6" s="50" customFormat="1">
      <c r="A23" s="274"/>
      <c r="B23" s="114" t="s">
        <v>37</v>
      </c>
      <c r="C23" s="59"/>
      <c r="D23" s="61"/>
      <c r="E23" s="82"/>
      <c r="F23" s="92">
        <f t="shared" ref="F23:F35" si="1">D23*E23</f>
        <v>0</v>
      </c>
    </row>
    <row r="24" spans="1:6" s="50" customFormat="1">
      <c r="A24" s="274" t="s">
        <v>1061</v>
      </c>
      <c r="B24" s="119"/>
      <c r="C24" s="59"/>
      <c r="D24" s="61"/>
      <c r="E24" s="82"/>
      <c r="F24" s="92">
        <f t="shared" si="1"/>
        <v>0</v>
      </c>
    </row>
    <row r="25" spans="1:6" s="50" customFormat="1">
      <c r="A25" s="274"/>
      <c r="B25" s="117" t="s">
        <v>38</v>
      </c>
      <c r="C25" s="59"/>
      <c r="D25" s="61"/>
      <c r="E25" s="82"/>
      <c r="F25" s="92">
        <f t="shared" si="1"/>
        <v>0</v>
      </c>
    </row>
    <row r="26" spans="1:6" s="50" customFormat="1" ht="30">
      <c r="A26" s="274"/>
      <c r="B26" s="117" t="s">
        <v>39</v>
      </c>
      <c r="C26" s="59"/>
      <c r="D26" s="61"/>
      <c r="E26" s="82"/>
      <c r="F26" s="92">
        <f t="shared" si="1"/>
        <v>0</v>
      </c>
    </row>
    <row r="27" spans="1:6" s="50" customFormat="1" ht="17.25">
      <c r="A27" s="274" t="s">
        <v>1062</v>
      </c>
      <c r="B27" s="117" t="s">
        <v>410</v>
      </c>
      <c r="C27" s="61" t="s">
        <v>681</v>
      </c>
      <c r="D27" s="61">
        <v>1254</v>
      </c>
      <c r="E27" s="82"/>
      <c r="F27" s="92">
        <f t="shared" si="1"/>
        <v>0</v>
      </c>
    </row>
    <row r="28" spans="1:6" s="50" customFormat="1">
      <c r="A28" s="274"/>
      <c r="B28" s="117"/>
      <c r="C28" s="59"/>
      <c r="D28" s="61"/>
      <c r="E28" s="82"/>
      <c r="F28" s="92">
        <f t="shared" si="1"/>
        <v>0</v>
      </c>
    </row>
    <row r="29" spans="1:6" s="50" customFormat="1">
      <c r="A29" s="274"/>
      <c r="B29" s="114" t="s">
        <v>40</v>
      </c>
      <c r="C29" s="59"/>
      <c r="D29" s="61"/>
      <c r="E29" s="82"/>
      <c r="F29" s="92">
        <f t="shared" si="1"/>
        <v>0</v>
      </c>
    </row>
    <row r="30" spans="1:6" s="50" customFormat="1">
      <c r="A30" s="274"/>
      <c r="B30" s="117"/>
      <c r="C30" s="59"/>
      <c r="D30" s="61"/>
      <c r="E30" s="82"/>
      <c r="F30" s="92">
        <f t="shared" si="1"/>
        <v>0</v>
      </c>
    </row>
    <row r="31" spans="1:6" s="50" customFormat="1" ht="17.25">
      <c r="A31" s="274"/>
      <c r="B31" s="117" t="s">
        <v>41</v>
      </c>
      <c r="C31" s="61" t="s">
        <v>681</v>
      </c>
      <c r="D31" s="61">
        <v>1254</v>
      </c>
      <c r="E31" s="82"/>
      <c r="F31" s="92">
        <f t="shared" si="1"/>
        <v>0</v>
      </c>
    </row>
    <row r="32" spans="1:6" s="50" customFormat="1">
      <c r="A32" s="274" t="s">
        <v>1063</v>
      </c>
      <c r="B32" s="117" t="s">
        <v>42</v>
      </c>
      <c r="C32" s="61"/>
      <c r="D32" s="61"/>
      <c r="E32" s="82"/>
      <c r="F32" s="92">
        <f t="shared" si="1"/>
        <v>0</v>
      </c>
    </row>
    <row r="33" spans="1:8" s="50" customFormat="1">
      <c r="A33" s="274"/>
      <c r="B33" s="117" t="s">
        <v>43</v>
      </c>
      <c r="C33" s="59"/>
      <c r="D33" s="61"/>
      <c r="E33" s="82"/>
      <c r="F33" s="92">
        <f t="shared" si="1"/>
        <v>0</v>
      </c>
    </row>
    <row r="34" spans="1:8" s="50" customFormat="1">
      <c r="A34" s="274"/>
      <c r="B34" s="117" t="s">
        <v>44</v>
      </c>
      <c r="C34" s="59"/>
      <c r="D34" s="61"/>
      <c r="E34" s="82"/>
      <c r="F34" s="92">
        <f t="shared" si="1"/>
        <v>0</v>
      </c>
    </row>
    <row r="35" spans="1:8" s="50" customFormat="1">
      <c r="A35" s="274"/>
      <c r="B35" s="117"/>
      <c r="C35" s="59"/>
      <c r="D35" s="61"/>
      <c r="E35" s="82"/>
      <c r="F35" s="92">
        <f t="shared" si="1"/>
        <v>0</v>
      </c>
    </row>
    <row r="36" spans="1:8" s="50" customFormat="1">
      <c r="A36" s="274"/>
      <c r="B36" s="116" t="s">
        <v>985</v>
      </c>
      <c r="C36" s="59"/>
      <c r="D36" s="61"/>
      <c r="E36" s="82"/>
      <c r="F36" s="92"/>
    </row>
    <row r="37" spans="1:8" s="50" customFormat="1">
      <c r="A37" s="274"/>
      <c r="B37" s="118" t="s">
        <v>45</v>
      </c>
      <c r="C37" s="59"/>
      <c r="D37" s="61"/>
      <c r="E37" s="82"/>
      <c r="F37" s="92"/>
    </row>
    <row r="38" spans="1:8" s="50" customFormat="1">
      <c r="A38" s="274" t="s">
        <v>1671</v>
      </c>
      <c r="B38" s="117" t="s">
        <v>495</v>
      </c>
      <c r="C38" s="59" t="s">
        <v>35</v>
      </c>
      <c r="D38" s="61">
        <v>248</v>
      </c>
      <c r="E38" s="82"/>
      <c r="F38" s="92">
        <f t="shared" ref="F38:F40" si="2">D38*E38</f>
        <v>0</v>
      </c>
    </row>
    <row r="39" spans="1:8" s="50" customFormat="1">
      <c r="A39" s="274"/>
      <c r="B39" s="117"/>
      <c r="C39" s="59"/>
      <c r="D39" s="61"/>
      <c r="E39" s="82"/>
      <c r="F39" s="92">
        <f t="shared" si="2"/>
        <v>0</v>
      </c>
    </row>
    <row r="40" spans="1:8" s="50" customFormat="1" ht="30">
      <c r="A40" s="274"/>
      <c r="B40" s="118" t="s">
        <v>496</v>
      </c>
      <c r="C40" s="59"/>
      <c r="D40" s="61"/>
      <c r="E40" s="82"/>
      <c r="F40" s="92">
        <f t="shared" si="2"/>
        <v>0</v>
      </c>
    </row>
    <row r="41" spans="1:8" s="50" customFormat="1">
      <c r="A41" s="274" t="s">
        <v>1064</v>
      </c>
      <c r="B41" s="117" t="s">
        <v>989</v>
      </c>
      <c r="C41" s="61" t="s">
        <v>701</v>
      </c>
      <c r="D41" s="61">
        <v>16</v>
      </c>
      <c r="E41" s="82"/>
      <c r="F41" s="92">
        <f t="shared" ref="F41:F46" si="3">D41*E41</f>
        <v>0</v>
      </c>
    </row>
    <row r="42" spans="1:8" s="50" customFormat="1">
      <c r="A42" s="274"/>
      <c r="B42" s="117"/>
      <c r="C42" s="59"/>
      <c r="D42" s="61"/>
      <c r="E42" s="82"/>
      <c r="F42" s="92">
        <f t="shared" si="3"/>
        <v>0</v>
      </c>
    </row>
    <row r="43" spans="1:8" s="50" customFormat="1">
      <c r="A43" s="274" t="s">
        <v>1065</v>
      </c>
      <c r="B43" s="117" t="s">
        <v>990</v>
      </c>
      <c r="C43" s="61" t="s">
        <v>701</v>
      </c>
      <c r="D43" s="61">
        <v>16</v>
      </c>
      <c r="E43" s="82"/>
      <c r="F43" s="92">
        <f t="shared" si="3"/>
        <v>0</v>
      </c>
    </row>
    <row r="44" spans="1:8" s="50" customFormat="1">
      <c r="A44" s="274"/>
      <c r="B44" s="117"/>
      <c r="C44" s="59"/>
      <c r="D44" s="61"/>
      <c r="E44" s="82"/>
      <c r="F44" s="92">
        <f t="shared" si="3"/>
        <v>0</v>
      </c>
    </row>
    <row r="45" spans="1:8" s="50" customFormat="1">
      <c r="A45" s="274" t="s">
        <v>1066</v>
      </c>
      <c r="B45" s="117" t="s">
        <v>991</v>
      </c>
      <c r="C45" s="61" t="s">
        <v>35</v>
      </c>
      <c r="D45" s="61">
        <v>982</v>
      </c>
      <c r="E45" s="82"/>
      <c r="F45" s="92">
        <f t="shared" si="3"/>
        <v>0</v>
      </c>
    </row>
    <row r="46" spans="1:8" s="50" customFormat="1">
      <c r="A46" s="274"/>
      <c r="B46" s="117"/>
      <c r="C46" s="61"/>
      <c r="D46" s="61"/>
      <c r="E46" s="82"/>
      <c r="F46" s="92">
        <f t="shared" si="3"/>
        <v>0</v>
      </c>
    </row>
    <row r="47" spans="1:8" s="50" customFormat="1" ht="17.25">
      <c r="A47" s="274" t="s">
        <v>1067</v>
      </c>
      <c r="B47" s="117" t="s">
        <v>992</v>
      </c>
      <c r="C47" s="61" t="s">
        <v>681</v>
      </c>
      <c r="D47" s="61">
        <v>272</v>
      </c>
      <c r="E47" s="82"/>
      <c r="F47" s="92">
        <f t="shared" si="0"/>
        <v>0</v>
      </c>
      <c r="G47" s="97"/>
      <c r="H47" s="97"/>
    </row>
    <row r="48" spans="1:8" s="50" customFormat="1">
      <c r="A48" s="274"/>
      <c r="B48" s="117"/>
      <c r="C48" s="61"/>
      <c r="D48" s="61"/>
      <c r="E48" s="82"/>
      <c r="F48" s="92">
        <f t="shared" si="0"/>
        <v>0</v>
      </c>
      <c r="G48" s="144"/>
      <c r="H48" s="144"/>
    </row>
    <row r="49" spans="1:8" s="97" customFormat="1">
      <c r="A49" s="94"/>
      <c r="B49" s="116" t="s">
        <v>1023</v>
      </c>
      <c r="C49" s="601"/>
      <c r="D49" s="601"/>
      <c r="E49" s="602"/>
      <c r="F49" s="64">
        <f>SUM(F12:F48)</f>
        <v>0</v>
      </c>
      <c r="G49" s="50"/>
      <c r="H49" s="50"/>
    </row>
    <row r="50" spans="1:8">
      <c r="A50" s="592" t="s">
        <v>0</v>
      </c>
      <c r="B50" s="593" t="s">
        <v>1</v>
      </c>
      <c r="C50" s="592" t="s">
        <v>2</v>
      </c>
      <c r="D50" s="594" t="s">
        <v>798</v>
      </c>
      <c r="E50" s="595" t="s">
        <v>640</v>
      </c>
      <c r="F50" s="596" t="s">
        <v>1392</v>
      </c>
    </row>
    <row r="51" spans="1:8" s="50" customFormat="1">
      <c r="A51" s="606"/>
      <c r="B51" s="396" t="s">
        <v>1022</v>
      </c>
      <c r="C51" s="606"/>
      <c r="D51" s="607"/>
      <c r="E51" s="608"/>
      <c r="F51" s="609">
        <f>F49</f>
        <v>0</v>
      </c>
    </row>
    <row r="52" spans="1:8" s="50" customFormat="1">
      <c r="A52" s="606"/>
      <c r="B52" s="396"/>
      <c r="C52" s="606"/>
      <c r="D52" s="607"/>
      <c r="E52" s="608"/>
      <c r="F52" s="609"/>
    </row>
    <row r="53" spans="1:8" s="50" customFormat="1">
      <c r="A53" s="274"/>
      <c r="B53" s="114" t="s">
        <v>993</v>
      </c>
      <c r="C53" s="59"/>
      <c r="D53" s="61"/>
      <c r="E53" s="82"/>
      <c r="F53" s="92">
        <f t="shared" si="0"/>
        <v>0</v>
      </c>
    </row>
    <row r="54" spans="1:8" s="50" customFormat="1">
      <c r="A54" s="274"/>
      <c r="B54" s="117"/>
      <c r="C54" s="59"/>
      <c r="D54" s="61"/>
      <c r="E54" s="82"/>
      <c r="F54" s="92">
        <f t="shared" si="0"/>
        <v>0</v>
      </c>
    </row>
    <row r="55" spans="1:8" s="50" customFormat="1" ht="17.25">
      <c r="A55" s="274" t="s">
        <v>1068</v>
      </c>
      <c r="B55" s="117" t="s">
        <v>994</v>
      </c>
      <c r="C55" s="61" t="s">
        <v>681</v>
      </c>
      <c r="D55" s="61">
        <v>30</v>
      </c>
      <c r="E55" s="82"/>
      <c r="F55" s="92">
        <f t="shared" si="0"/>
        <v>0</v>
      </c>
    </row>
    <row r="56" spans="1:8" s="50" customFormat="1">
      <c r="A56" s="274"/>
      <c r="B56" s="117"/>
      <c r="C56" s="61"/>
      <c r="D56" s="61"/>
      <c r="E56" s="82"/>
      <c r="F56" s="92">
        <f t="shared" si="0"/>
        <v>0</v>
      </c>
    </row>
    <row r="57" spans="1:8" s="50" customFormat="1">
      <c r="A57" s="274" t="s">
        <v>1069</v>
      </c>
      <c r="B57" s="117" t="s">
        <v>995</v>
      </c>
      <c r="C57" s="61" t="s">
        <v>996</v>
      </c>
      <c r="D57" s="61">
        <v>304</v>
      </c>
      <c r="E57" s="82"/>
      <c r="F57" s="92">
        <f t="shared" si="0"/>
        <v>0</v>
      </c>
    </row>
    <row r="58" spans="1:8" s="50" customFormat="1">
      <c r="A58" s="274"/>
      <c r="B58" s="117"/>
      <c r="C58" s="61"/>
      <c r="D58" s="61"/>
      <c r="E58" s="82"/>
      <c r="F58" s="92">
        <f t="shared" si="0"/>
        <v>0</v>
      </c>
    </row>
    <row r="59" spans="1:8" s="50" customFormat="1">
      <c r="A59" s="274" t="s">
        <v>1070</v>
      </c>
      <c r="B59" s="117" t="s">
        <v>997</v>
      </c>
      <c r="C59" s="61" t="s">
        <v>996</v>
      </c>
      <c r="D59" s="61">
        <v>392</v>
      </c>
      <c r="E59" s="82"/>
      <c r="F59" s="92">
        <f t="shared" si="0"/>
        <v>0</v>
      </c>
    </row>
    <row r="60" spans="1:8" s="50" customFormat="1">
      <c r="A60" s="274"/>
      <c r="B60" s="117"/>
      <c r="C60" s="59"/>
      <c r="D60" s="61"/>
      <c r="E60" s="82"/>
      <c r="F60" s="92">
        <f t="shared" si="0"/>
        <v>0</v>
      </c>
    </row>
    <row r="61" spans="1:8" s="50" customFormat="1">
      <c r="A61" s="274"/>
      <c r="B61" s="114" t="s">
        <v>998</v>
      </c>
      <c r="C61" s="61"/>
      <c r="D61" s="61"/>
      <c r="E61" s="82"/>
      <c r="F61" s="92">
        <f t="shared" si="0"/>
        <v>0</v>
      </c>
    </row>
    <row r="62" spans="1:8" s="50" customFormat="1">
      <c r="A62" s="274"/>
      <c r="B62" s="117"/>
      <c r="C62" s="59"/>
      <c r="D62" s="61"/>
      <c r="E62" s="82"/>
      <c r="F62" s="92">
        <f t="shared" si="0"/>
        <v>0</v>
      </c>
    </row>
    <row r="63" spans="1:8" s="50" customFormat="1" ht="30">
      <c r="A63" s="274"/>
      <c r="B63" s="117" t="s">
        <v>999</v>
      </c>
      <c r="C63" s="61"/>
      <c r="D63" s="61"/>
      <c r="E63" s="82"/>
      <c r="F63" s="92">
        <f t="shared" si="0"/>
        <v>0</v>
      </c>
    </row>
    <row r="64" spans="1:8" s="50" customFormat="1">
      <c r="A64" s="274"/>
      <c r="B64" s="117"/>
      <c r="C64" s="61"/>
      <c r="D64" s="61"/>
      <c r="E64" s="82"/>
      <c r="F64" s="92">
        <f t="shared" si="0"/>
        <v>0</v>
      </c>
    </row>
    <row r="65" spans="1:8" s="50" customFormat="1">
      <c r="A65" s="274" t="s">
        <v>1071</v>
      </c>
      <c r="B65" s="117" t="s">
        <v>1000</v>
      </c>
      <c r="C65" s="61" t="s">
        <v>1001</v>
      </c>
      <c r="D65" s="61">
        <v>1050</v>
      </c>
      <c r="E65" s="82"/>
      <c r="F65" s="92">
        <f t="shared" si="0"/>
        <v>0</v>
      </c>
    </row>
    <row r="66" spans="1:8" s="50" customFormat="1">
      <c r="A66" s="274"/>
      <c r="B66" s="117"/>
      <c r="C66" s="61"/>
      <c r="D66" s="61"/>
      <c r="E66" s="82"/>
      <c r="F66" s="92">
        <f t="shared" si="0"/>
        <v>0</v>
      </c>
    </row>
    <row r="67" spans="1:8" s="50" customFormat="1">
      <c r="A67" s="274" t="s">
        <v>1072</v>
      </c>
      <c r="B67" s="117" t="s">
        <v>1003</v>
      </c>
      <c r="C67" s="61" t="s">
        <v>1001</v>
      </c>
      <c r="D67" s="61">
        <v>112</v>
      </c>
      <c r="E67" s="82"/>
      <c r="F67" s="92">
        <f t="shared" si="0"/>
        <v>0</v>
      </c>
    </row>
    <row r="68" spans="1:8" s="50" customFormat="1">
      <c r="A68" s="274"/>
      <c r="B68" s="117"/>
      <c r="C68" s="61"/>
      <c r="D68" s="61"/>
      <c r="E68" s="82"/>
      <c r="F68" s="92">
        <f t="shared" si="0"/>
        <v>0</v>
      </c>
    </row>
    <row r="69" spans="1:8" s="50" customFormat="1" ht="30">
      <c r="A69" s="274" t="s">
        <v>1073</v>
      </c>
      <c r="B69" s="117" t="s">
        <v>1004</v>
      </c>
      <c r="C69" s="61" t="s">
        <v>681</v>
      </c>
      <c r="D69" s="61">
        <v>1254</v>
      </c>
      <c r="E69" s="82"/>
      <c r="F69" s="92">
        <f t="shared" si="0"/>
        <v>0</v>
      </c>
    </row>
    <row r="70" spans="1:8" s="50" customFormat="1">
      <c r="A70" s="274"/>
      <c r="B70" s="117"/>
      <c r="C70" s="61"/>
      <c r="D70" s="61"/>
      <c r="E70" s="82"/>
      <c r="F70" s="92">
        <f t="shared" si="0"/>
        <v>0</v>
      </c>
    </row>
    <row r="71" spans="1:8" s="50" customFormat="1">
      <c r="A71" s="274"/>
      <c r="B71" s="114" t="s">
        <v>1005</v>
      </c>
      <c r="C71" s="61"/>
      <c r="D71" s="61"/>
      <c r="E71" s="82"/>
      <c r="F71" s="92">
        <f t="shared" si="0"/>
        <v>0</v>
      </c>
    </row>
    <row r="72" spans="1:8" s="50" customFormat="1" ht="17.25">
      <c r="A72" s="274" t="s">
        <v>1074</v>
      </c>
      <c r="B72" s="117" t="s">
        <v>436</v>
      </c>
      <c r="C72" s="61" t="s">
        <v>681</v>
      </c>
      <c r="D72" s="61">
        <v>400</v>
      </c>
      <c r="E72" s="82"/>
      <c r="F72" s="92">
        <f t="shared" si="0"/>
        <v>0</v>
      </c>
    </row>
    <row r="73" spans="1:8" s="50" customFormat="1">
      <c r="A73" s="274"/>
      <c r="B73" s="117"/>
      <c r="C73" s="61"/>
      <c r="D73" s="61"/>
      <c r="E73" s="82"/>
      <c r="F73" s="92">
        <f t="shared" si="0"/>
        <v>0</v>
      </c>
    </row>
    <row r="74" spans="1:8" s="50" customFormat="1">
      <c r="A74" s="274"/>
      <c r="B74" s="114" t="s">
        <v>1006</v>
      </c>
      <c r="C74" s="61"/>
      <c r="D74" s="61"/>
      <c r="E74" s="82"/>
      <c r="F74" s="92">
        <f t="shared" si="0"/>
        <v>0</v>
      </c>
    </row>
    <row r="75" spans="1:8" s="50" customFormat="1" ht="30">
      <c r="A75" s="50" t="s">
        <v>1075</v>
      </c>
      <c r="B75" s="117" t="s">
        <v>1007</v>
      </c>
      <c r="C75" s="61" t="s">
        <v>681</v>
      </c>
      <c r="D75" s="61">
        <v>1254</v>
      </c>
      <c r="E75" s="82"/>
      <c r="F75" s="92">
        <f t="shared" ref="F75:F129" si="4">D75*E75</f>
        <v>0</v>
      </c>
    </row>
    <row r="76" spans="1:8" s="50" customFormat="1">
      <c r="A76" s="274"/>
      <c r="B76" s="114"/>
      <c r="C76" s="61"/>
      <c r="D76" s="61"/>
      <c r="E76" s="82"/>
      <c r="F76" s="92">
        <f t="shared" si="4"/>
        <v>0</v>
      </c>
    </row>
    <row r="77" spans="1:8" s="50" customFormat="1" ht="45">
      <c r="A77" s="274" t="s">
        <v>1076</v>
      </c>
      <c r="B77" s="117" t="s">
        <v>639</v>
      </c>
      <c r="C77" s="61" t="s">
        <v>681</v>
      </c>
      <c r="D77" s="61">
        <v>1254</v>
      </c>
      <c r="E77" s="82"/>
      <c r="F77" s="92">
        <f t="shared" si="4"/>
        <v>0</v>
      </c>
    </row>
    <row r="78" spans="1:8" s="50" customFormat="1">
      <c r="A78" s="274"/>
      <c r="B78" s="114"/>
      <c r="C78" s="61"/>
      <c r="D78" s="61"/>
      <c r="E78" s="82"/>
      <c r="F78" s="92">
        <f t="shared" si="4"/>
        <v>0</v>
      </c>
    </row>
    <row r="79" spans="1:8" s="50" customFormat="1">
      <c r="A79" s="274"/>
      <c r="B79" s="117"/>
      <c r="C79" s="59"/>
      <c r="D79" s="61"/>
      <c r="E79" s="82"/>
      <c r="F79" s="92"/>
      <c r="G79" s="97"/>
      <c r="H79" s="97"/>
    </row>
    <row r="80" spans="1:8" s="50" customFormat="1">
      <c r="A80" s="274"/>
      <c r="B80" s="117"/>
      <c r="C80" s="59"/>
      <c r="D80" s="61"/>
      <c r="E80" s="82"/>
      <c r="F80" s="92"/>
      <c r="G80" s="97"/>
      <c r="H80" s="97"/>
    </row>
    <row r="81" spans="1:8" s="97" customFormat="1" ht="30">
      <c r="A81" s="94"/>
      <c r="B81" s="116" t="s">
        <v>1395</v>
      </c>
      <c r="C81" s="63"/>
      <c r="D81" s="601"/>
      <c r="E81" s="602"/>
      <c r="F81" s="64">
        <f>SUM(F51:F78)</f>
        <v>0</v>
      </c>
    </row>
    <row r="82" spans="1:8" s="97" customFormat="1">
      <c r="A82" s="610"/>
      <c r="B82" s="106"/>
      <c r="C82" s="611"/>
      <c r="D82" s="612"/>
      <c r="E82" s="613"/>
      <c r="F82" s="614"/>
      <c r="G82" s="144"/>
      <c r="H82" s="144"/>
    </row>
    <row r="83" spans="1:8" s="97" customFormat="1">
      <c r="A83" s="610"/>
      <c r="B83" s="106"/>
      <c r="C83" s="611"/>
      <c r="D83" s="612"/>
      <c r="E83" s="613"/>
      <c r="F83" s="614"/>
      <c r="G83" s="50"/>
      <c r="H83" s="50"/>
    </row>
    <row r="84" spans="1:8">
      <c r="A84" s="592" t="s">
        <v>0</v>
      </c>
      <c r="B84" s="593" t="s">
        <v>1</v>
      </c>
      <c r="C84" s="592" t="s">
        <v>2</v>
      </c>
      <c r="D84" s="594" t="s">
        <v>798</v>
      </c>
      <c r="E84" s="595" t="s">
        <v>640</v>
      </c>
      <c r="F84" s="596" t="s">
        <v>1392</v>
      </c>
    </row>
    <row r="85" spans="1:8" s="50" customFormat="1">
      <c r="A85" s="274"/>
      <c r="B85" s="117"/>
      <c r="C85" s="59"/>
      <c r="D85" s="61"/>
      <c r="E85" s="82"/>
      <c r="F85" s="92"/>
    </row>
    <row r="86" spans="1:8" s="50" customFormat="1">
      <c r="A86" s="274"/>
      <c r="B86" s="114" t="s">
        <v>1008</v>
      </c>
      <c r="C86" s="59"/>
      <c r="D86" s="61"/>
      <c r="E86" s="82"/>
      <c r="F86" s="92">
        <f t="shared" si="4"/>
        <v>0</v>
      </c>
    </row>
    <row r="87" spans="1:8" s="50" customFormat="1">
      <c r="A87" s="274"/>
      <c r="B87" s="114"/>
      <c r="C87" s="59"/>
      <c r="D87" s="61"/>
      <c r="E87" s="82"/>
      <c r="F87" s="92">
        <f t="shared" si="4"/>
        <v>0</v>
      </c>
    </row>
    <row r="88" spans="1:8" s="50" customFormat="1">
      <c r="A88" s="274">
        <v>2.2000000000000002</v>
      </c>
      <c r="B88" s="114" t="s">
        <v>1009</v>
      </c>
      <c r="C88" s="59"/>
      <c r="D88" s="61"/>
      <c r="E88" s="82"/>
      <c r="F88" s="92">
        <f t="shared" si="4"/>
        <v>0</v>
      </c>
    </row>
    <row r="89" spans="1:8" s="50" customFormat="1">
      <c r="A89" s="274"/>
      <c r="B89" s="117"/>
      <c r="C89" s="59"/>
      <c r="D89" s="61"/>
      <c r="E89" s="82"/>
      <c r="F89" s="92">
        <f t="shared" si="4"/>
        <v>0</v>
      </c>
    </row>
    <row r="90" spans="1:8" s="50" customFormat="1">
      <c r="A90" s="274"/>
      <c r="B90" s="116" t="s">
        <v>1010</v>
      </c>
      <c r="C90" s="59"/>
      <c r="D90" s="61"/>
      <c r="E90" s="82"/>
      <c r="F90" s="92">
        <f t="shared" si="4"/>
        <v>0</v>
      </c>
    </row>
    <row r="91" spans="1:8" s="50" customFormat="1">
      <c r="A91" s="274"/>
      <c r="B91" s="117"/>
      <c r="C91" s="59"/>
      <c r="D91" s="61"/>
      <c r="E91" s="82"/>
      <c r="F91" s="92">
        <f t="shared" si="4"/>
        <v>0</v>
      </c>
    </row>
    <row r="92" spans="1:8" s="50" customFormat="1" ht="17.25">
      <c r="A92" s="274" t="s">
        <v>1077</v>
      </c>
      <c r="B92" s="117" t="s">
        <v>735</v>
      </c>
      <c r="C92" s="61" t="s">
        <v>682</v>
      </c>
      <c r="D92" s="61">
        <v>24</v>
      </c>
      <c r="E92" s="82"/>
      <c r="F92" s="92">
        <f t="shared" si="4"/>
        <v>0</v>
      </c>
    </row>
    <row r="93" spans="1:8" s="50" customFormat="1">
      <c r="A93" s="274"/>
      <c r="B93" s="117"/>
      <c r="C93" s="59"/>
      <c r="D93" s="61"/>
      <c r="E93" s="82"/>
      <c r="F93" s="92">
        <f t="shared" si="4"/>
        <v>0</v>
      </c>
    </row>
    <row r="94" spans="1:8" s="50" customFormat="1" ht="17.25">
      <c r="A94" s="274" t="s">
        <v>1078</v>
      </c>
      <c r="B94" s="117" t="s">
        <v>1670</v>
      </c>
      <c r="C94" s="61" t="s">
        <v>682</v>
      </c>
      <c r="D94" s="61">
        <v>52</v>
      </c>
      <c r="E94" s="82"/>
      <c r="F94" s="92">
        <f t="shared" si="4"/>
        <v>0</v>
      </c>
    </row>
    <row r="95" spans="1:8" s="50" customFormat="1">
      <c r="A95" s="274"/>
      <c r="B95" s="117"/>
      <c r="C95" s="61"/>
      <c r="D95" s="61"/>
      <c r="E95" s="82"/>
      <c r="F95" s="92">
        <f t="shared" si="4"/>
        <v>0</v>
      </c>
    </row>
    <row r="96" spans="1:8" s="50" customFormat="1">
      <c r="A96" s="274"/>
      <c r="B96" s="116" t="s">
        <v>993</v>
      </c>
      <c r="C96" s="61"/>
      <c r="D96" s="61"/>
      <c r="E96" s="82"/>
      <c r="F96" s="92">
        <f t="shared" si="4"/>
        <v>0</v>
      </c>
    </row>
    <row r="97" spans="1:8" s="50" customFormat="1">
      <c r="A97" s="274"/>
      <c r="B97" s="117"/>
      <c r="C97" s="61"/>
      <c r="D97" s="61"/>
      <c r="E97" s="82"/>
      <c r="F97" s="92">
        <f t="shared" si="4"/>
        <v>0</v>
      </c>
    </row>
    <row r="98" spans="1:8" s="50" customFormat="1" ht="17.25">
      <c r="A98" s="274" t="s">
        <v>827</v>
      </c>
      <c r="B98" s="117" t="s">
        <v>1011</v>
      </c>
      <c r="C98" s="61" t="s">
        <v>681</v>
      </c>
      <c r="D98" s="61">
        <v>290</v>
      </c>
      <c r="E98" s="82"/>
      <c r="F98" s="92">
        <f t="shared" si="4"/>
        <v>0</v>
      </c>
    </row>
    <row r="99" spans="1:8" s="50" customFormat="1">
      <c r="A99" s="274"/>
      <c r="B99" s="117"/>
      <c r="C99" s="61"/>
      <c r="D99" s="61"/>
      <c r="E99" s="82"/>
      <c r="F99" s="92">
        <f t="shared" si="4"/>
        <v>0</v>
      </c>
    </row>
    <row r="100" spans="1:8" s="50" customFormat="1" ht="17.25">
      <c r="A100" s="274" t="s">
        <v>828</v>
      </c>
      <c r="B100" s="117" t="s">
        <v>1012</v>
      </c>
      <c r="C100" s="61" t="s">
        <v>681</v>
      </c>
      <c r="D100" s="61">
        <v>514</v>
      </c>
      <c r="E100" s="82"/>
      <c r="F100" s="92">
        <f t="shared" si="4"/>
        <v>0</v>
      </c>
    </row>
    <row r="101" spans="1:8" s="50" customFormat="1">
      <c r="A101" s="274"/>
      <c r="B101" s="117"/>
      <c r="C101" s="61"/>
      <c r="D101" s="61"/>
      <c r="E101" s="82"/>
      <c r="F101" s="92">
        <f t="shared" si="4"/>
        <v>0</v>
      </c>
    </row>
    <row r="102" spans="1:8" s="50" customFormat="1">
      <c r="A102" s="274"/>
      <c r="B102" s="114" t="s">
        <v>998</v>
      </c>
      <c r="C102" s="59"/>
      <c r="D102" s="61"/>
      <c r="E102" s="82"/>
      <c r="F102" s="92">
        <f t="shared" si="4"/>
        <v>0</v>
      </c>
    </row>
    <row r="103" spans="1:8" s="50" customFormat="1">
      <c r="A103" s="274"/>
      <c r="B103" s="117"/>
      <c r="C103" s="59"/>
      <c r="D103" s="61"/>
      <c r="E103" s="82"/>
      <c r="F103" s="92">
        <f t="shared" si="4"/>
        <v>0</v>
      </c>
    </row>
    <row r="104" spans="1:8" s="50" customFormat="1" ht="30">
      <c r="A104" s="274"/>
      <c r="B104" s="116" t="s">
        <v>999</v>
      </c>
      <c r="C104" s="59"/>
      <c r="D104" s="61"/>
      <c r="E104" s="82"/>
      <c r="F104" s="92">
        <f t="shared" si="4"/>
        <v>0</v>
      </c>
    </row>
    <row r="105" spans="1:8" s="50" customFormat="1">
      <c r="A105" s="274"/>
      <c r="B105" s="117"/>
      <c r="C105" s="59"/>
      <c r="D105" s="61"/>
      <c r="E105" s="82"/>
      <c r="F105" s="92">
        <f t="shared" si="4"/>
        <v>0</v>
      </c>
    </row>
    <row r="106" spans="1:8" s="50" customFormat="1">
      <c r="A106" s="274" t="s">
        <v>1031</v>
      </c>
      <c r="B106" s="117" t="s">
        <v>1000</v>
      </c>
      <c r="C106" s="59" t="s">
        <v>20</v>
      </c>
      <c r="D106" s="61">
        <v>1000</v>
      </c>
      <c r="E106" s="82"/>
      <c r="F106" s="92">
        <f t="shared" si="4"/>
        <v>0</v>
      </c>
    </row>
    <row r="107" spans="1:8" s="50" customFormat="1">
      <c r="A107" s="274"/>
      <c r="B107" s="117"/>
      <c r="C107" s="59"/>
      <c r="D107" s="61"/>
      <c r="E107" s="82"/>
      <c r="F107" s="92">
        <f t="shared" si="4"/>
        <v>0</v>
      </c>
    </row>
    <row r="108" spans="1:8" s="50" customFormat="1">
      <c r="A108" s="274" t="s">
        <v>1080</v>
      </c>
      <c r="B108" s="117" t="s">
        <v>1003</v>
      </c>
      <c r="C108" s="59" t="s">
        <v>20</v>
      </c>
      <c r="D108" s="61">
        <v>1950</v>
      </c>
      <c r="E108" s="82"/>
      <c r="F108" s="92">
        <f t="shared" si="4"/>
        <v>0</v>
      </c>
    </row>
    <row r="109" spans="1:8" s="50" customFormat="1">
      <c r="A109" s="274"/>
      <c r="B109" s="117"/>
      <c r="C109" s="59"/>
      <c r="D109" s="61"/>
      <c r="E109" s="82"/>
      <c r="F109" s="92">
        <f t="shared" si="4"/>
        <v>0</v>
      </c>
    </row>
    <row r="110" spans="1:8" s="50" customFormat="1">
      <c r="A110" s="274" t="s">
        <v>1081</v>
      </c>
      <c r="B110" s="117" t="s">
        <v>1013</v>
      </c>
      <c r="C110" s="59" t="s">
        <v>20</v>
      </c>
      <c r="D110" s="61">
        <v>1500</v>
      </c>
      <c r="E110" s="82"/>
      <c r="F110" s="92">
        <f t="shared" si="4"/>
        <v>0</v>
      </c>
    </row>
    <row r="111" spans="1:8" s="50" customFormat="1">
      <c r="A111" s="274"/>
      <c r="B111" s="117"/>
      <c r="C111" s="59"/>
      <c r="D111" s="61"/>
      <c r="E111" s="82"/>
      <c r="F111" s="92">
        <f t="shared" si="4"/>
        <v>0</v>
      </c>
    </row>
    <row r="112" spans="1:8" s="50" customFormat="1">
      <c r="A112" s="274"/>
      <c r="B112" s="117"/>
      <c r="C112" s="59"/>
      <c r="D112" s="61"/>
      <c r="E112" s="82"/>
      <c r="F112" s="92"/>
      <c r="G112" s="97"/>
      <c r="H112" s="97"/>
    </row>
    <row r="113" spans="1:8" s="50" customFormat="1">
      <c r="A113" s="274"/>
      <c r="B113" s="117"/>
      <c r="C113" s="59"/>
      <c r="D113" s="61"/>
      <c r="E113" s="82"/>
      <c r="F113" s="92"/>
      <c r="G113" s="144"/>
      <c r="H113" s="144"/>
    </row>
    <row r="114" spans="1:8" s="97" customFormat="1">
      <c r="A114" s="94"/>
      <c r="B114" s="116" t="s">
        <v>1394</v>
      </c>
      <c r="C114" s="63"/>
      <c r="D114" s="601"/>
      <c r="E114" s="602"/>
      <c r="F114" s="64">
        <f>SUM(F86:F113)</f>
        <v>0</v>
      </c>
      <c r="G114" s="50"/>
      <c r="H114" s="50"/>
    </row>
    <row r="115" spans="1:8">
      <c r="A115" s="592" t="s">
        <v>0</v>
      </c>
      <c r="B115" s="593" t="s">
        <v>1</v>
      </c>
      <c r="C115" s="592" t="s">
        <v>2</v>
      </c>
      <c r="D115" s="594" t="s">
        <v>798</v>
      </c>
      <c r="E115" s="595" t="s">
        <v>640</v>
      </c>
      <c r="F115" s="596" t="s">
        <v>1392</v>
      </c>
    </row>
    <row r="116" spans="1:8" s="50" customFormat="1">
      <c r="A116" s="274">
        <v>2.2999999999999998</v>
      </c>
      <c r="B116" s="114" t="s">
        <v>1014</v>
      </c>
      <c r="C116" s="59"/>
      <c r="D116" s="61"/>
      <c r="E116" s="82"/>
      <c r="F116" s="92">
        <f t="shared" si="4"/>
        <v>0</v>
      </c>
    </row>
    <row r="117" spans="1:8" s="50" customFormat="1">
      <c r="A117" s="274"/>
      <c r="B117" s="114" t="s">
        <v>1015</v>
      </c>
      <c r="C117" s="59"/>
      <c r="D117" s="61"/>
      <c r="E117" s="82"/>
      <c r="F117" s="92">
        <f t="shared" si="4"/>
        <v>0</v>
      </c>
    </row>
    <row r="118" spans="1:8" s="50" customFormat="1" ht="30">
      <c r="A118" s="274" t="s">
        <v>1082</v>
      </c>
      <c r="B118" s="117" t="s">
        <v>1016</v>
      </c>
      <c r="C118" s="61" t="s">
        <v>986</v>
      </c>
      <c r="D118" s="61">
        <v>500</v>
      </c>
      <c r="E118" s="82"/>
      <c r="F118" s="92">
        <f t="shared" si="4"/>
        <v>0</v>
      </c>
    </row>
    <row r="119" spans="1:8" s="50" customFormat="1">
      <c r="A119" s="274"/>
      <c r="B119" s="117"/>
      <c r="C119" s="61"/>
      <c r="D119" s="61"/>
      <c r="E119" s="82"/>
      <c r="F119" s="92">
        <f t="shared" si="4"/>
        <v>0</v>
      </c>
    </row>
    <row r="120" spans="1:8" s="50" customFormat="1" ht="30">
      <c r="A120" s="274" t="s">
        <v>1083</v>
      </c>
      <c r="B120" s="117" t="s">
        <v>1017</v>
      </c>
      <c r="C120" s="61" t="s">
        <v>986</v>
      </c>
      <c r="D120" s="61">
        <v>40</v>
      </c>
      <c r="E120" s="82"/>
      <c r="F120" s="92">
        <f t="shared" si="4"/>
        <v>0</v>
      </c>
    </row>
    <row r="121" spans="1:8" s="50" customFormat="1">
      <c r="A121" s="274"/>
      <c r="B121" s="117"/>
      <c r="C121" s="61"/>
      <c r="D121" s="61"/>
      <c r="E121" s="82"/>
      <c r="F121" s="92">
        <f t="shared" si="4"/>
        <v>0</v>
      </c>
    </row>
    <row r="122" spans="1:8" s="50" customFormat="1">
      <c r="A122" s="274"/>
      <c r="B122" s="116" t="s">
        <v>1018</v>
      </c>
      <c r="C122" s="59"/>
      <c r="D122" s="61"/>
      <c r="E122" s="82"/>
      <c r="F122" s="92">
        <f t="shared" si="4"/>
        <v>0</v>
      </c>
    </row>
    <row r="123" spans="1:8" s="50" customFormat="1" ht="60">
      <c r="A123" s="274" t="s">
        <v>1084</v>
      </c>
      <c r="B123" s="615" t="s">
        <v>1025</v>
      </c>
      <c r="C123" s="61" t="s">
        <v>986</v>
      </c>
      <c r="D123" s="61">
        <v>580</v>
      </c>
      <c r="E123" s="82"/>
      <c r="F123" s="92">
        <f t="shared" si="4"/>
        <v>0</v>
      </c>
    </row>
    <row r="124" spans="1:8" s="50" customFormat="1">
      <c r="A124" s="274"/>
      <c r="B124" s="117"/>
      <c r="C124" s="59"/>
      <c r="D124" s="61"/>
      <c r="E124" s="82"/>
      <c r="F124" s="92">
        <f t="shared" si="4"/>
        <v>0</v>
      </c>
    </row>
    <row r="125" spans="1:8" s="50" customFormat="1" ht="17.25">
      <c r="A125" s="274" t="s">
        <v>1085</v>
      </c>
      <c r="B125" s="117" t="s">
        <v>1019</v>
      </c>
      <c r="C125" s="61" t="s">
        <v>681</v>
      </c>
      <c r="D125" s="61">
        <v>33</v>
      </c>
      <c r="E125" s="82"/>
      <c r="F125" s="92">
        <f t="shared" si="4"/>
        <v>0</v>
      </c>
    </row>
    <row r="126" spans="1:8" s="50" customFormat="1">
      <c r="A126" s="274"/>
      <c r="B126" s="117"/>
      <c r="C126" s="59"/>
      <c r="D126" s="61"/>
      <c r="E126" s="82"/>
      <c r="F126" s="92">
        <f t="shared" si="4"/>
        <v>0</v>
      </c>
    </row>
    <row r="127" spans="1:8" s="50" customFormat="1" ht="45">
      <c r="A127" s="274" t="s">
        <v>1086</v>
      </c>
      <c r="B127" s="117" t="s">
        <v>1020</v>
      </c>
      <c r="C127" s="59" t="s">
        <v>1021</v>
      </c>
      <c r="D127" s="61">
        <v>28</v>
      </c>
      <c r="E127" s="82"/>
      <c r="F127" s="92">
        <f t="shared" si="4"/>
        <v>0</v>
      </c>
    </row>
    <row r="128" spans="1:8" s="50" customFormat="1">
      <c r="A128" s="274"/>
      <c r="B128" s="117"/>
      <c r="C128" s="59"/>
      <c r="D128" s="61"/>
      <c r="E128" s="82"/>
      <c r="F128" s="92">
        <f t="shared" si="4"/>
        <v>0</v>
      </c>
    </row>
    <row r="129" spans="1:8" s="50" customFormat="1" ht="90">
      <c r="A129" s="274"/>
      <c r="B129" s="121" t="s">
        <v>1272</v>
      </c>
      <c r="C129" s="59"/>
      <c r="D129" s="61"/>
      <c r="E129" s="82"/>
      <c r="F129" s="92">
        <f t="shared" si="4"/>
        <v>0</v>
      </c>
    </row>
    <row r="130" spans="1:8" s="50" customFormat="1">
      <c r="A130" s="274"/>
      <c r="B130" s="121"/>
      <c r="C130" s="61"/>
      <c r="D130" s="61"/>
      <c r="E130" s="82"/>
      <c r="F130" s="92">
        <f t="shared" ref="F130:F133" si="5">D130*E130</f>
        <v>0</v>
      </c>
    </row>
    <row r="131" spans="1:8" s="50" customFormat="1">
      <c r="A131" s="274" t="s">
        <v>1087</v>
      </c>
      <c r="B131" s="117" t="s">
        <v>1273</v>
      </c>
      <c r="C131" s="61" t="s">
        <v>52</v>
      </c>
      <c r="D131" s="61">
        <v>183</v>
      </c>
      <c r="E131" s="82"/>
      <c r="F131" s="92">
        <f t="shared" si="5"/>
        <v>0</v>
      </c>
    </row>
    <row r="132" spans="1:8" s="50" customFormat="1">
      <c r="A132" s="274"/>
      <c r="B132" s="117"/>
      <c r="C132" s="61"/>
      <c r="D132" s="61"/>
      <c r="E132" s="82"/>
      <c r="F132" s="92">
        <f t="shared" si="5"/>
        <v>0</v>
      </c>
      <c r="G132" s="144"/>
      <c r="H132" s="144"/>
    </row>
    <row r="133" spans="1:8" s="50" customFormat="1">
      <c r="A133" s="274" t="s">
        <v>1088</v>
      </c>
      <c r="B133" s="117" t="s">
        <v>1274</v>
      </c>
      <c r="C133" s="61" t="s">
        <v>52</v>
      </c>
      <c r="D133" s="61">
        <v>212</v>
      </c>
      <c r="E133" s="82"/>
      <c r="F133" s="92">
        <f t="shared" si="5"/>
        <v>0</v>
      </c>
      <c r="G133" s="144"/>
      <c r="H133" s="144"/>
    </row>
    <row r="134" spans="1:8">
      <c r="B134" s="322"/>
      <c r="E134" s="588"/>
    </row>
    <row r="135" spans="1:8">
      <c r="B135" s="322"/>
      <c r="C135" s="323"/>
    </row>
    <row r="136" spans="1:8">
      <c r="B136" s="322"/>
      <c r="C136" s="323"/>
      <c r="G136" s="147"/>
      <c r="H136" s="147"/>
    </row>
    <row r="137" spans="1:8">
      <c r="B137" s="325"/>
      <c r="C137" s="323"/>
    </row>
    <row r="138" spans="1:8" s="147" customFormat="1">
      <c r="A138" s="332"/>
      <c r="B138" s="322" t="s">
        <v>1393</v>
      </c>
      <c r="C138" s="328"/>
      <c r="D138" s="616"/>
      <c r="E138" s="617"/>
      <c r="F138" s="618">
        <f>SUM(F116:F137)</f>
        <v>0</v>
      </c>
      <c r="G138" s="144"/>
      <c r="H138" s="144"/>
    </row>
    <row r="139" spans="1:8">
      <c r="A139" s="313"/>
      <c r="B139" s="327"/>
      <c r="C139" s="315"/>
      <c r="E139" s="318"/>
    </row>
    <row r="140" spans="1:8">
      <c r="A140" s="592" t="s">
        <v>0</v>
      </c>
      <c r="B140" s="593" t="s">
        <v>1</v>
      </c>
      <c r="C140" s="592" t="s">
        <v>2</v>
      </c>
      <c r="D140" s="594" t="s">
        <v>798</v>
      </c>
      <c r="E140" s="595" t="s">
        <v>640</v>
      </c>
      <c r="F140" s="596" t="s">
        <v>1392</v>
      </c>
    </row>
    <row r="141" spans="1:8">
      <c r="A141" s="313">
        <v>2.4</v>
      </c>
      <c r="B141" s="322" t="s">
        <v>1275</v>
      </c>
      <c r="C141" s="335"/>
      <c r="E141" s="318"/>
      <c r="F141" s="151">
        <f>D141*E141</f>
        <v>0</v>
      </c>
      <c r="G141" s="619"/>
      <c r="H141" s="619"/>
    </row>
    <row r="142" spans="1:8">
      <c r="A142" s="313"/>
      <c r="B142" s="322"/>
      <c r="C142" s="335"/>
      <c r="E142" s="318"/>
      <c r="F142" s="151">
        <f>D142*E142</f>
        <v>0</v>
      </c>
      <c r="G142" s="619"/>
      <c r="H142" s="619"/>
    </row>
    <row r="143" spans="1:8" s="619" customFormat="1">
      <c r="A143" s="146" t="s">
        <v>36</v>
      </c>
      <c r="B143" s="385" t="s">
        <v>642</v>
      </c>
      <c r="C143" s="146" t="s">
        <v>36</v>
      </c>
      <c r="D143" s="386" t="s">
        <v>36</v>
      </c>
      <c r="E143" s="387"/>
      <c r="F143" s="620" t="s">
        <v>644</v>
      </c>
    </row>
    <row r="144" spans="1:8" s="619" customFormat="1">
      <c r="A144" s="146" t="s">
        <v>36</v>
      </c>
      <c r="B144" s="385"/>
      <c r="C144" s="146" t="s">
        <v>36</v>
      </c>
      <c r="D144" s="386" t="s">
        <v>36</v>
      </c>
      <c r="E144" s="387"/>
      <c r="F144" s="620" t="s">
        <v>644</v>
      </c>
    </row>
    <row r="145" spans="1:6" s="619" customFormat="1">
      <c r="A145" s="146" t="s">
        <v>36</v>
      </c>
      <c r="B145" s="385" t="s">
        <v>646</v>
      </c>
      <c r="C145" s="146" t="s">
        <v>36</v>
      </c>
      <c r="D145" s="386" t="s">
        <v>36</v>
      </c>
      <c r="E145" s="387"/>
      <c r="F145" s="620" t="s">
        <v>644</v>
      </c>
    </row>
    <row r="146" spans="1:6" s="619" customFormat="1" ht="30">
      <c r="A146" s="621" t="s">
        <v>1089</v>
      </c>
      <c r="B146" s="146" t="s">
        <v>1276</v>
      </c>
      <c r="C146" s="146" t="s">
        <v>35</v>
      </c>
      <c r="D146" s="386">
        <v>1400</v>
      </c>
      <c r="E146" s="387"/>
      <c r="F146" s="620">
        <f>E146*D146</f>
        <v>0</v>
      </c>
    </row>
    <row r="147" spans="1:6" s="619" customFormat="1">
      <c r="A147" s="621"/>
      <c r="B147" s="146"/>
      <c r="C147" s="146"/>
      <c r="D147" s="386"/>
      <c r="E147" s="387"/>
      <c r="F147" s="620"/>
    </row>
    <row r="148" spans="1:6" s="619" customFormat="1">
      <c r="A148" s="146" t="s">
        <v>1277</v>
      </c>
      <c r="B148" s="146" t="s">
        <v>648</v>
      </c>
      <c r="C148" s="146" t="s">
        <v>52</v>
      </c>
      <c r="D148" s="386">
        <v>25</v>
      </c>
      <c r="E148" s="387"/>
      <c r="F148" s="620">
        <f t="shared" ref="F148:F179" si="6">E148*D148</f>
        <v>0</v>
      </c>
    </row>
    <row r="149" spans="1:6" s="619" customFormat="1">
      <c r="A149" s="146"/>
      <c r="B149" s="146"/>
      <c r="C149" s="146"/>
      <c r="D149" s="386"/>
      <c r="E149" s="387"/>
      <c r="F149" s="620"/>
    </row>
    <row r="150" spans="1:6" s="619" customFormat="1">
      <c r="A150" s="146" t="s">
        <v>36</v>
      </c>
      <c r="B150" s="385" t="s">
        <v>649</v>
      </c>
      <c r="C150" s="146" t="s">
        <v>36</v>
      </c>
      <c r="D150" s="386" t="s">
        <v>36</v>
      </c>
      <c r="E150" s="387"/>
      <c r="F150" s="620"/>
    </row>
    <row r="151" spans="1:6" s="619" customFormat="1">
      <c r="A151" s="146" t="s">
        <v>36</v>
      </c>
      <c r="B151" s="146" t="s">
        <v>650</v>
      </c>
      <c r="C151" s="146" t="s">
        <v>36</v>
      </c>
      <c r="D151" s="386"/>
      <c r="E151" s="387"/>
      <c r="F151" s="620"/>
    </row>
    <row r="152" spans="1:6" s="619" customFormat="1">
      <c r="A152" s="146" t="s">
        <v>36</v>
      </c>
      <c r="B152" s="146" t="s">
        <v>1278</v>
      </c>
      <c r="C152" s="146" t="s">
        <v>36</v>
      </c>
      <c r="D152" s="386"/>
      <c r="E152" s="387"/>
      <c r="F152" s="620"/>
    </row>
    <row r="153" spans="1:6" s="619" customFormat="1">
      <c r="A153" s="146" t="s">
        <v>1279</v>
      </c>
      <c r="B153" s="146" t="s">
        <v>1280</v>
      </c>
      <c r="C153" s="146" t="s">
        <v>52</v>
      </c>
      <c r="D153" s="386">
        <v>750</v>
      </c>
      <c r="E153" s="387"/>
      <c r="F153" s="620">
        <f t="shared" ref="F153" si="7">E153*D153</f>
        <v>0</v>
      </c>
    </row>
    <row r="154" spans="1:6" s="619" customFormat="1">
      <c r="A154" s="146"/>
      <c r="B154" s="146"/>
      <c r="C154" s="146"/>
      <c r="D154" s="386"/>
      <c r="E154" s="387"/>
      <c r="F154" s="620"/>
    </row>
    <row r="155" spans="1:6" s="619" customFormat="1">
      <c r="A155" s="146" t="s">
        <v>1281</v>
      </c>
      <c r="B155" s="146" t="s">
        <v>1282</v>
      </c>
      <c r="C155" s="146" t="s">
        <v>52</v>
      </c>
      <c r="D155" s="386">
        <v>3700</v>
      </c>
      <c r="E155" s="387"/>
      <c r="F155" s="620">
        <f t="shared" si="6"/>
        <v>0</v>
      </c>
    </row>
    <row r="156" spans="1:6" s="619" customFormat="1">
      <c r="A156" s="146"/>
      <c r="B156" s="146"/>
      <c r="C156" s="146"/>
      <c r="D156" s="386"/>
      <c r="E156" s="387"/>
      <c r="F156" s="620"/>
    </row>
    <row r="157" spans="1:6" s="619" customFormat="1">
      <c r="A157" s="146" t="s">
        <v>1283</v>
      </c>
      <c r="B157" s="146" t="s">
        <v>1284</v>
      </c>
      <c r="C157" s="146" t="s">
        <v>52</v>
      </c>
      <c r="D157" s="386">
        <v>2800</v>
      </c>
      <c r="E157" s="387"/>
      <c r="F157" s="620">
        <f t="shared" si="6"/>
        <v>0</v>
      </c>
    </row>
    <row r="158" spans="1:6" s="619" customFormat="1">
      <c r="A158" s="146"/>
      <c r="B158" s="146"/>
      <c r="C158" s="146"/>
      <c r="D158" s="386"/>
      <c r="E158" s="387"/>
      <c r="F158" s="620"/>
    </row>
    <row r="159" spans="1:6" s="619" customFormat="1">
      <c r="A159" s="146" t="s">
        <v>1285</v>
      </c>
      <c r="B159" s="146" t="s">
        <v>804</v>
      </c>
      <c r="C159" s="146" t="s">
        <v>52</v>
      </c>
      <c r="D159" s="386">
        <v>25</v>
      </c>
      <c r="E159" s="387"/>
      <c r="F159" s="620">
        <f t="shared" si="6"/>
        <v>0</v>
      </c>
    </row>
    <row r="160" spans="1:6" s="619" customFormat="1">
      <c r="A160" s="146"/>
      <c r="B160" s="146"/>
      <c r="C160" s="146"/>
      <c r="D160" s="386"/>
      <c r="E160" s="387"/>
      <c r="F160" s="620"/>
    </row>
    <row r="161" spans="1:6" s="619" customFormat="1">
      <c r="A161" s="146" t="s">
        <v>1286</v>
      </c>
      <c r="B161" s="146" t="s">
        <v>655</v>
      </c>
      <c r="C161" s="146" t="s">
        <v>52</v>
      </c>
      <c r="D161" s="386">
        <v>200</v>
      </c>
      <c r="E161" s="387"/>
      <c r="F161" s="620">
        <f t="shared" si="6"/>
        <v>0</v>
      </c>
    </row>
    <row r="162" spans="1:6" s="619" customFormat="1">
      <c r="A162" s="146" t="s">
        <v>1287</v>
      </c>
      <c r="B162" s="146" t="s">
        <v>656</v>
      </c>
      <c r="C162" s="146" t="s">
        <v>52</v>
      </c>
      <c r="D162" s="386">
        <v>100</v>
      </c>
      <c r="E162" s="387"/>
      <c r="F162" s="620">
        <f t="shared" si="6"/>
        <v>0</v>
      </c>
    </row>
    <row r="163" spans="1:6" s="619" customFormat="1">
      <c r="A163" s="146" t="s">
        <v>1288</v>
      </c>
      <c r="B163" s="146" t="s">
        <v>657</v>
      </c>
      <c r="C163" s="146" t="s">
        <v>52</v>
      </c>
      <c r="D163" s="386">
        <v>100</v>
      </c>
      <c r="E163" s="387"/>
      <c r="F163" s="620">
        <f t="shared" si="6"/>
        <v>0</v>
      </c>
    </row>
    <row r="164" spans="1:6" s="619" customFormat="1">
      <c r="A164" s="146"/>
      <c r="B164" s="146"/>
      <c r="C164" s="146"/>
      <c r="D164" s="386"/>
      <c r="E164" s="387"/>
      <c r="F164" s="620"/>
    </row>
    <row r="165" spans="1:6" s="619" customFormat="1">
      <c r="A165" s="146"/>
      <c r="B165" s="385" t="s">
        <v>661</v>
      </c>
      <c r="C165" s="146" t="s">
        <v>36</v>
      </c>
      <c r="D165" s="386" t="s">
        <v>36</v>
      </c>
      <c r="E165" s="387"/>
      <c r="F165" s="620"/>
    </row>
    <row r="166" spans="1:6" s="619" customFormat="1">
      <c r="A166" s="146"/>
      <c r="B166" s="385" t="s">
        <v>1290</v>
      </c>
      <c r="C166" s="146" t="s">
        <v>36</v>
      </c>
      <c r="D166" s="386" t="s">
        <v>36</v>
      </c>
      <c r="E166" s="387"/>
      <c r="F166" s="620"/>
    </row>
    <row r="167" spans="1:6" s="619" customFormat="1" ht="30">
      <c r="A167" s="146" t="s">
        <v>1291</v>
      </c>
      <c r="B167" s="146" t="s">
        <v>663</v>
      </c>
      <c r="C167" s="146" t="s">
        <v>35</v>
      </c>
      <c r="D167" s="386">
        <v>130</v>
      </c>
      <c r="E167" s="387"/>
      <c r="F167" s="620">
        <f t="shared" si="6"/>
        <v>0</v>
      </c>
    </row>
    <row r="168" spans="1:6" s="619" customFormat="1" ht="30">
      <c r="A168" s="146" t="s">
        <v>1292</v>
      </c>
      <c r="B168" s="146" t="s">
        <v>1293</v>
      </c>
      <c r="C168" s="146" t="s">
        <v>52</v>
      </c>
      <c r="D168" s="386">
        <v>240</v>
      </c>
      <c r="E168" s="387"/>
      <c r="F168" s="620">
        <f t="shared" si="6"/>
        <v>0</v>
      </c>
    </row>
    <row r="169" spans="1:6" s="619" customFormat="1" ht="30">
      <c r="A169" s="146" t="s">
        <v>1294</v>
      </c>
      <c r="B169" s="146" t="s">
        <v>665</v>
      </c>
      <c r="C169" s="146" t="s">
        <v>36</v>
      </c>
      <c r="D169" s="386" t="s">
        <v>36</v>
      </c>
      <c r="E169" s="387"/>
      <c r="F169" s="620"/>
    </row>
    <row r="170" spans="1:6" s="619" customFormat="1" ht="30">
      <c r="A170" s="146" t="s">
        <v>1295</v>
      </c>
      <c r="B170" s="146" t="s">
        <v>666</v>
      </c>
      <c r="C170" s="146" t="s">
        <v>35</v>
      </c>
      <c r="D170" s="386">
        <f>D167</f>
        <v>130</v>
      </c>
      <c r="E170" s="387"/>
      <c r="F170" s="620">
        <f t="shared" si="6"/>
        <v>0</v>
      </c>
    </row>
    <row r="171" spans="1:6" s="619" customFormat="1" ht="30">
      <c r="A171" s="146" t="s">
        <v>1296</v>
      </c>
      <c r="B171" s="146" t="s">
        <v>1297</v>
      </c>
      <c r="C171" s="146" t="s">
        <v>52</v>
      </c>
      <c r="D171" s="386">
        <v>240</v>
      </c>
      <c r="E171" s="387"/>
      <c r="F171" s="620">
        <f t="shared" si="6"/>
        <v>0</v>
      </c>
    </row>
    <row r="172" spans="1:6" s="619" customFormat="1">
      <c r="A172" s="146"/>
      <c r="B172" s="385" t="s">
        <v>668</v>
      </c>
      <c r="C172" s="146" t="s">
        <v>36</v>
      </c>
      <c r="D172" s="386" t="s">
        <v>36</v>
      </c>
      <c r="E172" s="387"/>
      <c r="F172" s="620"/>
    </row>
    <row r="173" spans="1:6" s="619" customFormat="1" ht="45">
      <c r="A173" s="146" t="s">
        <v>1298</v>
      </c>
      <c r="B173" s="146" t="s">
        <v>1299</v>
      </c>
      <c r="C173" s="146" t="s">
        <v>52</v>
      </c>
      <c r="D173" s="386">
        <f>D168</f>
        <v>240</v>
      </c>
      <c r="E173" s="387"/>
      <c r="F173" s="620">
        <f t="shared" si="6"/>
        <v>0</v>
      </c>
    </row>
    <row r="174" spans="1:6" s="619" customFormat="1" ht="30">
      <c r="A174" s="146" t="s">
        <v>1300</v>
      </c>
      <c r="B174" s="146" t="s">
        <v>671</v>
      </c>
      <c r="C174" s="146" t="s">
        <v>52</v>
      </c>
      <c r="D174" s="386">
        <v>60</v>
      </c>
      <c r="E174" s="387"/>
      <c r="F174" s="620">
        <f t="shared" si="6"/>
        <v>0</v>
      </c>
    </row>
    <row r="175" spans="1:6" s="619" customFormat="1" ht="15" customHeight="1">
      <c r="A175" s="146" t="s">
        <v>1301</v>
      </c>
      <c r="B175" s="146" t="s">
        <v>672</v>
      </c>
      <c r="C175" s="146" t="s">
        <v>660</v>
      </c>
      <c r="D175" s="386">
        <v>16</v>
      </c>
      <c r="E175" s="387"/>
      <c r="F175" s="620">
        <f t="shared" si="6"/>
        <v>0</v>
      </c>
    </row>
    <row r="176" spans="1:6" s="619" customFormat="1" ht="12.6" customHeight="1">
      <c r="A176" s="146" t="s">
        <v>1302</v>
      </c>
      <c r="B176" s="146" t="s">
        <v>673</v>
      </c>
      <c r="C176" s="146" t="s">
        <v>660</v>
      </c>
      <c r="D176" s="386">
        <f>D175</f>
        <v>16</v>
      </c>
      <c r="E176" s="387"/>
      <c r="F176" s="620">
        <f t="shared" si="6"/>
        <v>0</v>
      </c>
    </row>
    <row r="177" spans="1:8" s="619" customFormat="1" ht="15" customHeight="1">
      <c r="A177" s="146" t="s">
        <v>1303</v>
      </c>
      <c r="B177" s="146" t="s">
        <v>674</v>
      </c>
      <c r="C177" s="146" t="s">
        <v>36</v>
      </c>
      <c r="D177" s="386" t="s">
        <v>36</v>
      </c>
      <c r="E177" s="387"/>
      <c r="F177" s="620"/>
    </row>
    <row r="178" spans="1:8" s="619" customFormat="1" ht="17.45" customHeight="1">
      <c r="A178" s="146" t="s">
        <v>1304</v>
      </c>
      <c r="B178" s="146" t="s">
        <v>675</v>
      </c>
      <c r="C178" s="146" t="s">
        <v>52</v>
      </c>
      <c r="D178" s="386">
        <f>D168</f>
        <v>240</v>
      </c>
      <c r="E178" s="387"/>
      <c r="F178" s="620">
        <f t="shared" si="6"/>
        <v>0</v>
      </c>
      <c r="G178" s="622"/>
      <c r="H178" s="622"/>
    </row>
    <row r="179" spans="1:8" s="619" customFormat="1" ht="14.45" customHeight="1">
      <c r="A179" s="146" t="s">
        <v>1305</v>
      </c>
      <c r="B179" s="146" t="s">
        <v>676</v>
      </c>
      <c r="C179" s="146" t="s">
        <v>52</v>
      </c>
      <c r="D179" s="386">
        <f>D173*1</f>
        <v>240</v>
      </c>
      <c r="E179" s="387"/>
      <c r="F179" s="620">
        <f t="shared" si="6"/>
        <v>0</v>
      </c>
      <c r="G179" s="144"/>
      <c r="H179" s="144"/>
    </row>
    <row r="180" spans="1:8" s="619" customFormat="1" ht="14.45" customHeight="1">
      <c r="A180" s="146"/>
      <c r="B180" s="146"/>
      <c r="C180" s="146"/>
      <c r="D180" s="386"/>
      <c r="E180" s="387"/>
      <c r="F180" s="620"/>
      <c r="G180" s="144"/>
      <c r="H180" s="144"/>
    </row>
    <row r="181" spans="1:8" s="619" customFormat="1" ht="14.45" customHeight="1">
      <c r="A181" s="146"/>
      <c r="B181" s="146"/>
      <c r="C181" s="146"/>
      <c r="D181" s="386"/>
      <c r="E181" s="387"/>
      <c r="F181" s="620"/>
      <c r="G181" s="144"/>
      <c r="H181" s="144"/>
    </row>
    <row r="182" spans="1:8" s="622" customFormat="1">
      <c r="A182" s="385"/>
      <c r="B182" s="385" t="s">
        <v>1306</v>
      </c>
      <c r="C182" s="385"/>
      <c r="D182" s="623"/>
      <c r="E182" s="624"/>
      <c r="F182" s="625">
        <f>SUM(F146:F179)</f>
        <v>0</v>
      </c>
      <c r="G182" s="144"/>
      <c r="H182" s="144"/>
    </row>
    <row r="183" spans="1:8" s="622" customFormat="1">
      <c r="A183" s="385"/>
      <c r="B183" s="385"/>
      <c r="C183" s="385"/>
      <c r="D183" s="623"/>
      <c r="E183" s="624"/>
      <c r="F183" s="625"/>
      <c r="G183" s="144"/>
      <c r="H183" s="144"/>
    </row>
    <row r="184" spans="1:8" s="622" customFormat="1">
      <c r="A184" s="385"/>
      <c r="B184" s="385"/>
      <c r="C184" s="385"/>
      <c r="D184" s="623"/>
      <c r="E184" s="624"/>
      <c r="F184" s="625"/>
      <c r="G184" s="144"/>
      <c r="H184" s="144"/>
    </row>
    <row r="185" spans="1:8" s="622" customFormat="1">
      <c r="A185" s="385"/>
      <c r="B185" s="385"/>
      <c r="C185" s="385"/>
      <c r="D185" s="623"/>
      <c r="E185" s="624"/>
      <c r="F185" s="625"/>
      <c r="G185" s="144"/>
      <c r="H185" s="144"/>
    </row>
    <row r="186" spans="1:8" s="622" customFormat="1">
      <c r="A186" s="385"/>
      <c r="B186" s="385"/>
      <c r="C186" s="385"/>
      <c r="D186" s="623"/>
      <c r="E186" s="624"/>
      <c r="F186" s="625"/>
      <c r="G186" s="144"/>
      <c r="H186" s="144"/>
    </row>
    <row r="187" spans="1:8">
      <c r="A187" s="592" t="s">
        <v>0</v>
      </c>
      <c r="B187" s="593" t="s">
        <v>1</v>
      </c>
      <c r="C187" s="592" t="s">
        <v>2</v>
      </c>
      <c r="D187" s="594" t="s">
        <v>798</v>
      </c>
      <c r="E187" s="595" t="s">
        <v>640</v>
      </c>
      <c r="F187" s="596" t="s">
        <v>1392</v>
      </c>
    </row>
    <row r="188" spans="1:8">
      <c r="A188" s="380">
        <v>2.5</v>
      </c>
      <c r="B188" s="322" t="s">
        <v>1307</v>
      </c>
      <c r="C188" s="380"/>
      <c r="D188" s="603"/>
      <c r="E188" s="604"/>
      <c r="F188" s="605"/>
    </row>
    <row r="189" spans="1:8" ht="60">
      <c r="A189" s="380"/>
      <c r="B189" s="330" t="s">
        <v>1308</v>
      </c>
      <c r="C189" s="315"/>
      <c r="E189" s="318"/>
    </row>
    <row r="190" spans="1:8">
      <c r="A190" s="145" t="s">
        <v>1309</v>
      </c>
      <c r="B190" s="314" t="s">
        <v>1310</v>
      </c>
      <c r="C190" s="315" t="s">
        <v>5</v>
      </c>
      <c r="D190" s="277">
        <v>4</v>
      </c>
      <c r="E190" s="318"/>
      <c r="F190" s="151">
        <f t="shared" ref="F190:F194" si="8">D190*E190</f>
        <v>0</v>
      </c>
    </row>
    <row r="191" spans="1:8">
      <c r="B191" s="314"/>
      <c r="C191" s="315"/>
      <c r="E191" s="318"/>
      <c r="F191" s="151">
        <f t="shared" si="8"/>
        <v>0</v>
      </c>
    </row>
    <row r="192" spans="1:8">
      <c r="A192" s="145" t="s">
        <v>1311</v>
      </c>
      <c r="B192" s="314" t="s">
        <v>1312</v>
      </c>
      <c r="C192" s="315" t="s">
        <v>5</v>
      </c>
      <c r="D192" s="277">
        <v>35</v>
      </c>
      <c r="E192" s="318"/>
      <c r="F192" s="151">
        <f t="shared" si="8"/>
        <v>0</v>
      </c>
    </row>
    <row r="193" spans="1:6">
      <c r="B193" s="314"/>
      <c r="C193" s="315"/>
      <c r="E193" s="318"/>
      <c r="F193" s="151">
        <f t="shared" si="8"/>
        <v>0</v>
      </c>
    </row>
    <row r="194" spans="1:6" ht="45">
      <c r="A194" s="145" t="s">
        <v>1313</v>
      </c>
      <c r="B194" s="314" t="s">
        <v>1314</v>
      </c>
      <c r="C194" s="315" t="s">
        <v>996</v>
      </c>
      <c r="D194" s="277">
        <v>55</v>
      </c>
      <c r="E194" s="318"/>
      <c r="F194" s="151">
        <f t="shared" si="8"/>
        <v>0</v>
      </c>
    </row>
    <row r="195" spans="1:6">
      <c r="B195" s="381" t="s">
        <v>1396</v>
      </c>
      <c r="C195" s="380"/>
      <c r="D195" s="603"/>
      <c r="E195" s="604"/>
      <c r="F195" s="605">
        <f>SUM(F190:F194)</f>
        <v>0</v>
      </c>
    </row>
    <row r="196" spans="1:6">
      <c r="B196" s="381"/>
      <c r="C196" s="380"/>
      <c r="D196" s="603"/>
      <c r="E196" s="604"/>
      <c r="F196" s="605"/>
    </row>
    <row r="197" spans="1:6">
      <c r="A197" s="145">
        <v>2.6</v>
      </c>
      <c r="B197" s="322" t="s">
        <v>1315</v>
      </c>
      <c r="C197" s="380"/>
      <c r="D197" s="603"/>
      <c r="E197" s="604"/>
      <c r="F197" s="605"/>
    </row>
    <row r="198" spans="1:6">
      <c r="B198" s="327" t="s">
        <v>1316</v>
      </c>
      <c r="C198" s="380"/>
      <c r="D198" s="603"/>
      <c r="E198" s="604"/>
      <c r="F198" s="605"/>
    </row>
    <row r="199" spans="1:6" ht="90">
      <c r="A199" s="380"/>
      <c r="B199" s="330" t="s">
        <v>1317</v>
      </c>
      <c r="C199" s="315"/>
      <c r="E199" s="318"/>
      <c r="F199" s="151">
        <f t="shared" ref="F199:F206" si="9">D199*E199</f>
        <v>0</v>
      </c>
    </row>
    <row r="200" spans="1:6">
      <c r="A200" s="380"/>
      <c r="B200" s="330"/>
      <c r="C200" s="315"/>
      <c r="E200" s="318"/>
    </row>
    <row r="201" spans="1:6">
      <c r="A201" s="145" t="s">
        <v>1318</v>
      </c>
      <c r="B201" s="314" t="s">
        <v>613</v>
      </c>
      <c r="C201" s="315" t="s">
        <v>5</v>
      </c>
      <c r="D201" s="277">
        <v>24</v>
      </c>
      <c r="E201" s="318"/>
      <c r="F201" s="151">
        <f t="shared" si="9"/>
        <v>0</v>
      </c>
    </row>
    <row r="202" spans="1:6">
      <c r="B202" s="314"/>
      <c r="C202" s="315"/>
      <c r="E202" s="318"/>
      <c r="F202" s="151">
        <f t="shared" si="9"/>
        <v>0</v>
      </c>
    </row>
    <row r="203" spans="1:6">
      <c r="B203" s="327" t="s">
        <v>1319</v>
      </c>
      <c r="C203" s="315"/>
      <c r="E203" s="318"/>
      <c r="F203" s="151">
        <f t="shared" si="9"/>
        <v>0</v>
      </c>
    </row>
    <row r="204" spans="1:6" ht="30">
      <c r="A204" s="145" t="s">
        <v>1320</v>
      </c>
      <c r="B204" s="314" t="s">
        <v>1672</v>
      </c>
      <c r="C204" s="315" t="s">
        <v>5</v>
      </c>
      <c r="D204" s="277">
        <v>9</v>
      </c>
      <c r="E204" s="318"/>
      <c r="F204" s="151">
        <f t="shared" si="9"/>
        <v>0</v>
      </c>
    </row>
    <row r="205" spans="1:6">
      <c r="B205" s="314"/>
      <c r="C205" s="315"/>
      <c r="E205" s="318"/>
      <c r="F205" s="151">
        <f t="shared" si="9"/>
        <v>0</v>
      </c>
    </row>
    <row r="206" spans="1:6" ht="30">
      <c r="A206" s="145" t="s">
        <v>1322</v>
      </c>
      <c r="B206" s="314" t="s">
        <v>1323</v>
      </c>
      <c r="C206" s="315" t="s">
        <v>5</v>
      </c>
      <c r="D206" s="277">
        <v>3</v>
      </c>
      <c r="E206" s="318"/>
      <c r="F206" s="151">
        <f t="shared" si="9"/>
        <v>0</v>
      </c>
    </row>
    <row r="207" spans="1:6">
      <c r="A207" s="380"/>
      <c r="B207" s="314"/>
      <c r="C207" s="315"/>
      <c r="E207" s="318"/>
    </row>
    <row r="208" spans="1:6">
      <c r="A208" s="380"/>
      <c r="B208" s="314"/>
      <c r="C208" s="315"/>
      <c r="E208" s="318"/>
    </row>
    <row r="209" spans="1:6">
      <c r="A209" s="380"/>
      <c r="B209" s="314"/>
      <c r="C209" s="315"/>
      <c r="E209" s="318"/>
    </row>
    <row r="210" spans="1:6">
      <c r="A210" s="380"/>
      <c r="B210" s="322"/>
      <c r="C210" s="380"/>
      <c r="D210" s="603"/>
      <c r="E210" s="604"/>
      <c r="F210" s="605"/>
    </row>
    <row r="211" spans="1:6">
      <c r="A211" s="380"/>
      <c r="B211" s="322"/>
      <c r="C211" s="380"/>
      <c r="D211" s="603"/>
      <c r="E211" s="604"/>
      <c r="F211" s="605"/>
    </row>
    <row r="212" spans="1:6">
      <c r="A212" s="380"/>
      <c r="B212" s="322" t="s">
        <v>1397</v>
      </c>
      <c r="C212" s="380"/>
      <c r="D212" s="603"/>
      <c r="E212" s="604"/>
      <c r="F212" s="605">
        <f>SUM(F199:F211)</f>
        <v>0</v>
      </c>
    </row>
    <row r="213" spans="1:6">
      <c r="A213" s="380"/>
      <c r="B213" s="322"/>
      <c r="C213" s="380"/>
      <c r="D213" s="603"/>
      <c r="E213" s="604"/>
      <c r="F213" s="605"/>
    </row>
    <row r="214" spans="1:6">
      <c r="A214" s="380"/>
      <c r="B214" s="322"/>
      <c r="C214" s="380"/>
      <c r="D214" s="603"/>
      <c r="E214" s="604"/>
      <c r="F214" s="605"/>
    </row>
    <row r="215" spans="1:6">
      <c r="A215" s="380"/>
      <c r="B215" s="322"/>
      <c r="C215" s="380"/>
      <c r="D215" s="603"/>
      <c r="E215" s="604"/>
      <c r="F215" s="605"/>
    </row>
    <row r="216" spans="1:6">
      <c r="A216" s="592" t="s">
        <v>0</v>
      </c>
      <c r="B216" s="593" t="s">
        <v>1</v>
      </c>
      <c r="C216" s="592" t="s">
        <v>2</v>
      </c>
      <c r="D216" s="594" t="s">
        <v>798</v>
      </c>
      <c r="E216" s="595" t="s">
        <v>640</v>
      </c>
      <c r="F216" s="596" t="s">
        <v>1392</v>
      </c>
    </row>
    <row r="217" spans="1:6">
      <c r="A217" s="380">
        <v>2.7</v>
      </c>
      <c r="B217" s="322" t="s">
        <v>1324</v>
      </c>
      <c r="C217" s="380"/>
      <c r="D217" s="603"/>
      <c r="E217" s="604"/>
      <c r="F217" s="605"/>
    </row>
    <row r="218" spans="1:6">
      <c r="A218" s="313"/>
      <c r="B218" s="322" t="s">
        <v>19</v>
      </c>
      <c r="C218" s="315"/>
      <c r="E218" s="318"/>
      <c r="F218" s="151">
        <f t="shared" ref="F218:F250" si="10">D218*E218</f>
        <v>0</v>
      </c>
    </row>
    <row r="219" spans="1:6">
      <c r="A219" s="313"/>
      <c r="B219" s="330" t="s">
        <v>61</v>
      </c>
      <c r="C219" s="315"/>
      <c r="E219" s="318"/>
      <c r="F219" s="151">
        <f t="shared" si="10"/>
        <v>0</v>
      </c>
    </row>
    <row r="220" spans="1:6">
      <c r="A220" s="313"/>
      <c r="B220" s="331"/>
      <c r="C220" s="315"/>
      <c r="E220" s="318"/>
      <c r="F220" s="151">
        <f t="shared" si="10"/>
        <v>0</v>
      </c>
    </row>
    <row r="221" spans="1:6" ht="30">
      <c r="A221" s="313" t="s">
        <v>1333</v>
      </c>
      <c r="B221" s="314" t="s">
        <v>1673</v>
      </c>
      <c r="C221" s="315"/>
      <c r="E221" s="318"/>
      <c r="F221" s="151">
        <f t="shared" si="10"/>
        <v>0</v>
      </c>
    </row>
    <row r="222" spans="1:6">
      <c r="A222" s="313"/>
      <c r="B222" s="314" t="s">
        <v>519</v>
      </c>
      <c r="C222" s="316" t="s">
        <v>35</v>
      </c>
      <c r="D222" s="277">
        <v>1254</v>
      </c>
      <c r="E222" s="318"/>
      <c r="F222" s="151">
        <f t="shared" si="10"/>
        <v>0</v>
      </c>
    </row>
    <row r="223" spans="1:6">
      <c r="A223" s="313"/>
      <c r="B223" s="314"/>
      <c r="C223" s="315"/>
      <c r="E223" s="318"/>
      <c r="F223" s="151">
        <f t="shared" si="10"/>
        <v>0</v>
      </c>
    </row>
    <row r="224" spans="1:6" ht="15" customHeight="1">
      <c r="A224" s="313"/>
      <c r="B224" s="322" t="s">
        <v>524</v>
      </c>
      <c r="C224" s="144"/>
      <c r="F224" s="151">
        <f t="shared" si="10"/>
        <v>0</v>
      </c>
    </row>
    <row r="225" spans="1:6" ht="30">
      <c r="A225" s="313"/>
      <c r="B225" s="314" t="s">
        <v>525</v>
      </c>
      <c r="F225" s="151">
        <f t="shared" si="10"/>
        <v>0</v>
      </c>
    </row>
    <row r="226" spans="1:6" ht="15" customHeight="1">
      <c r="A226" s="313" t="s">
        <v>1334</v>
      </c>
      <c r="B226" s="314" t="s">
        <v>526</v>
      </c>
      <c r="C226" s="316" t="s">
        <v>996</v>
      </c>
      <c r="D226" s="277">
        <v>711</v>
      </c>
      <c r="E226" s="318"/>
      <c r="F226" s="151">
        <f t="shared" si="10"/>
        <v>0</v>
      </c>
    </row>
    <row r="227" spans="1:6">
      <c r="A227" s="313"/>
      <c r="B227" s="338"/>
      <c r="C227" s="315"/>
      <c r="E227" s="318"/>
      <c r="F227" s="151">
        <f t="shared" si="10"/>
        <v>0</v>
      </c>
    </row>
    <row r="228" spans="1:6">
      <c r="A228" s="313"/>
      <c r="B228" s="322" t="s">
        <v>528</v>
      </c>
      <c r="C228" s="315"/>
      <c r="E228" s="318"/>
      <c r="F228" s="151">
        <f t="shared" si="10"/>
        <v>0</v>
      </c>
    </row>
    <row r="229" spans="1:6">
      <c r="A229" s="313"/>
      <c r="B229" s="327" t="s">
        <v>895</v>
      </c>
      <c r="C229" s="315"/>
      <c r="E229" s="318"/>
      <c r="F229" s="151">
        <f t="shared" si="10"/>
        <v>0</v>
      </c>
    </row>
    <row r="230" spans="1:6">
      <c r="A230" s="313" t="s">
        <v>1335</v>
      </c>
      <c r="B230" s="314" t="s">
        <v>1328</v>
      </c>
      <c r="C230" s="316" t="s">
        <v>986</v>
      </c>
      <c r="D230" s="277">
        <v>1993</v>
      </c>
      <c r="E230" s="318"/>
      <c r="F230" s="151">
        <f t="shared" si="10"/>
        <v>0</v>
      </c>
    </row>
    <row r="231" spans="1:6">
      <c r="A231" s="313"/>
      <c r="B231" s="314"/>
      <c r="C231" s="316"/>
      <c r="E231" s="318"/>
    </row>
    <row r="232" spans="1:6" ht="30">
      <c r="A232" s="313" t="s">
        <v>1336</v>
      </c>
      <c r="B232" s="314" t="s">
        <v>1329</v>
      </c>
      <c r="C232" s="316" t="s">
        <v>986</v>
      </c>
      <c r="D232" s="277">
        <v>663</v>
      </c>
      <c r="E232" s="318"/>
      <c r="F232" s="151">
        <f t="shared" si="10"/>
        <v>0</v>
      </c>
    </row>
    <row r="233" spans="1:6">
      <c r="A233" s="313"/>
      <c r="B233" s="314"/>
      <c r="C233" s="315"/>
      <c r="E233" s="318"/>
      <c r="F233" s="151">
        <f t="shared" si="10"/>
        <v>0</v>
      </c>
    </row>
    <row r="234" spans="1:6">
      <c r="A234" s="313"/>
      <c r="B234" s="327" t="s">
        <v>1330</v>
      </c>
      <c r="C234" s="315"/>
      <c r="E234" s="318"/>
      <c r="F234" s="151">
        <f t="shared" si="10"/>
        <v>0</v>
      </c>
    </row>
    <row r="235" spans="1:6" ht="45">
      <c r="A235" s="313" t="s">
        <v>1337</v>
      </c>
      <c r="B235" s="314" t="s">
        <v>1331</v>
      </c>
      <c r="C235" s="315" t="s">
        <v>986</v>
      </c>
      <c r="D235" s="277">
        <v>85</v>
      </c>
      <c r="E235" s="318"/>
      <c r="F235" s="151">
        <f t="shared" si="10"/>
        <v>0</v>
      </c>
    </row>
    <row r="236" spans="1:6">
      <c r="A236" s="313"/>
      <c r="B236" s="314"/>
      <c r="C236" s="315"/>
      <c r="E236" s="318"/>
    </row>
    <row r="237" spans="1:6">
      <c r="A237" s="313"/>
      <c r="B237" s="327" t="s">
        <v>440</v>
      </c>
      <c r="C237" s="316"/>
      <c r="E237" s="318"/>
    </row>
    <row r="238" spans="1:6" ht="30">
      <c r="A238" s="313"/>
      <c r="B238" s="330" t="s">
        <v>1254</v>
      </c>
      <c r="C238" s="313"/>
      <c r="E238" s="318"/>
      <c r="F238" s="151">
        <f t="shared" si="10"/>
        <v>0</v>
      </c>
    </row>
    <row r="239" spans="1:6">
      <c r="A239" s="313" t="s">
        <v>1338</v>
      </c>
      <c r="B239" s="314" t="s">
        <v>443</v>
      </c>
      <c r="C239" s="316" t="s">
        <v>986</v>
      </c>
      <c r="D239" s="277">
        <f>D230+D232</f>
        <v>2656</v>
      </c>
      <c r="E239" s="318"/>
      <c r="F239" s="151">
        <f t="shared" si="10"/>
        <v>0</v>
      </c>
    </row>
    <row r="240" spans="1:6" ht="30">
      <c r="A240" s="313"/>
      <c r="B240" s="330" t="s">
        <v>554</v>
      </c>
      <c r="C240" s="313"/>
      <c r="E240" s="318"/>
      <c r="F240" s="151">
        <f t="shared" si="10"/>
        <v>0</v>
      </c>
    </row>
    <row r="241" spans="1:6" ht="30">
      <c r="A241" s="313"/>
      <c r="B241" s="340" t="s">
        <v>555</v>
      </c>
      <c r="C241" s="313"/>
      <c r="E241" s="318"/>
      <c r="F241" s="151">
        <f t="shared" si="10"/>
        <v>0</v>
      </c>
    </row>
    <row r="242" spans="1:6">
      <c r="A242" s="313"/>
      <c r="B242" s="330" t="s">
        <v>556</v>
      </c>
      <c r="C242" s="313"/>
      <c r="E242" s="318"/>
      <c r="F242" s="151">
        <f t="shared" si="10"/>
        <v>0</v>
      </c>
    </row>
    <row r="243" spans="1:6">
      <c r="A243" s="313" t="s">
        <v>1339</v>
      </c>
      <c r="B243" s="339" t="s">
        <v>444</v>
      </c>
      <c r="C243" s="316" t="s">
        <v>986</v>
      </c>
      <c r="D243" s="277">
        <f>D239</f>
        <v>2656</v>
      </c>
      <c r="E243" s="318"/>
      <c r="F243" s="151">
        <f t="shared" si="10"/>
        <v>0</v>
      </c>
    </row>
    <row r="244" spans="1:6">
      <c r="A244" s="313"/>
      <c r="B244" s="339"/>
      <c r="C244" s="316"/>
      <c r="E244" s="318"/>
    </row>
    <row r="245" spans="1:6">
      <c r="A245" s="313"/>
      <c r="B245" s="327" t="s">
        <v>807</v>
      </c>
      <c r="C245" s="316"/>
      <c r="E245" s="318"/>
      <c r="F245" s="151">
        <f t="shared" si="10"/>
        <v>0</v>
      </c>
    </row>
    <row r="246" spans="1:6" ht="30">
      <c r="A246" s="313" t="s">
        <v>1340</v>
      </c>
      <c r="B246" s="314" t="s">
        <v>1387</v>
      </c>
      <c r="C246" s="316" t="s">
        <v>986</v>
      </c>
      <c r="D246" s="277">
        <v>1254</v>
      </c>
      <c r="E246" s="318"/>
      <c r="F246" s="151">
        <f t="shared" si="10"/>
        <v>0</v>
      </c>
    </row>
    <row r="247" spans="1:6">
      <c r="A247" s="313"/>
      <c r="B247" s="314"/>
      <c r="C247" s="315"/>
      <c r="E247" s="318"/>
      <c r="F247" s="151">
        <f t="shared" si="10"/>
        <v>0</v>
      </c>
    </row>
    <row r="248" spans="1:6">
      <c r="A248" s="313" t="s">
        <v>1341</v>
      </c>
      <c r="B248" s="314" t="s">
        <v>809</v>
      </c>
      <c r="C248" s="316" t="s">
        <v>996</v>
      </c>
      <c r="D248" s="277">
        <v>1000</v>
      </c>
      <c r="E248" s="318"/>
      <c r="F248" s="151">
        <f t="shared" si="10"/>
        <v>0</v>
      </c>
    </row>
    <row r="249" spans="1:6">
      <c r="A249" s="313"/>
      <c r="B249" s="314"/>
      <c r="C249" s="316"/>
      <c r="E249" s="318"/>
    </row>
    <row r="250" spans="1:6" ht="17.25">
      <c r="A250" s="313" t="s">
        <v>1342</v>
      </c>
      <c r="B250" s="314" t="s">
        <v>810</v>
      </c>
      <c r="C250" s="316" t="s">
        <v>681</v>
      </c>
      <c r="D250" s="277">
        <v>1100</v>
      </c>
      <c r="E250" s="318"/>
      <c r="F250" s="151">
        <f t="shared" si="10"/>
        <v>0</v>
      </c>
    </row>
    <row r="251" spans="1:6">
      <c r="A251" s="313"/>
      <c r="B251" s="314"/>
      <c r="C251" s="316"/>
      <c r="E251" s="318"/>
    </row>
    <row r="252" spans="1:6">
      <c r="A252" s="313"/>
      <c r="B252" s="343" t="str">
        <f>B138</f>
        <v>WALLING TOTAL CARRIED TO SUMMARY</v>
      </c>
      <c r="C252" s="328" t="s">
        <v>398</v>
      </c>
      <c r="D252" s="370"/>
      <c r="E252" s="362"/>
      <c r="F252" s="626">
        <f>SUM(F222:F250)</f>
        <v>0</v>
      </c>
    </row>
    <row r="253" spans="1:6">
      <c r="A253" s="592" t="s">
        <v>0</v>
      </c>
      <c r="B253" s="593" t="s">
        <v>1</v>
      </c>
      <c r="C253" s="592" t="s">
        <v>2</v>
      </c>
      <c r="D253" s="594" t="s">
        <v>798</v>
      </c>
      <c r="E253" s="595" t="s">
        <v>640</v>
      </c>
      <c r="F253" s="596" t="s">
        <v>1392</v>
      </c>
    </row>
    <row r="254" spans="1:6">
      <c r="A254" s="313"/>
      <c r="B254" s="322" t="s">
        <v>531</v>
      </c>
      <c r="C254" s="344"/>
      <c r="E254" s="627"/>
      <c r="F254" s="151">
        <f t="shared" ref="F254:F262" si="11">D254*E254</f>
        <v>0</v>
      </c>
    </row>
    <row r="255" spans="1:6">
      <c r="A255" s="313"/>
      <c r="B255" s="322"/>
      <c r="C255" s="344"/>
      <c r="E255" s="318"/>
      <c r="F255" s="151">
        <f t="shared" si="11"/>
        <v>0</v>
      </c>
    </row>
    <row r="256" spans="1:6">
      <c r="A256" s="313"/>
      <c r="B256" s="330" t="s">
        <v>445</v>
      </c>
      <c r="C256" s="315"/>
      <c r="E256" s="318"/>
      <c r="F256" s="151">
        <f t="shared" si="11"/>
        <v>0</v>
      </c>
    </row>
    <row r="257" spans="1:6">
      <c r="A257" s="313"/>
      <c r="B257" s="345"/>
      <c r="C257" s="315"/>
      <c r="E257" s="318"/>
      <c r="F257" s="151">
        <f t="shared" si="11"/>
        <v>0</v>
      </c>
    </row>
    <row r="258" spans="1:6" ht="45">
      <c r="A258" s="313"/>
      <c r="B258" s="330" t="s">
        <v>1398</v>
      </c>
      <c r="C258" s="316"/>
      <c r="E258" s="318"/>
      <c r="F258" s="151">
        <f t="shared" si="11"/>
        <v>0</v>
      </c>
    </row>
    <row r="259" spans="1:6">
      <c r="A259" s="313"/>
      <c r="B259" s="330" t="s">
        <v>448</v>
      </c>
      <c r="C259" s="316"/>
      <c r="E259" s="318"/>
      <c r="F259" s="151">
        <f t="shared" si="11"/>
        <v>0</v>
      </c>
    </row>
    <row r="260" spans="1:6">
      <c r="A260" s="313"/>
      <c r="B260" s="346"/>
      <c r="C260" s="316"/>
      <c r="E260" s="318"/>
      <c r="F260" s="151">
        <f t="shared" si="11"/>
        <v>0</v>
      </c>
    </row>
    <row r="261" spans="1:6" ht="30">
      <c r="A261" s="313" t="s">
        <v>1343</v>
      </c>
      <c r="B261" s="314" t="s">
        <v>608</v>
      </c>
      <c r="C261" s="316"/>
      <c r="E261" s="318"/>
      <c r="F261" s="151">
        <f t="shared" si="11"/>
        <v>0</v>
      </c>
    </row>
    <row r="262" spans="1:6">
      <c r="A262" s="313"/>
      <c r="B262" s="314" t="s">
        <v>609</v>
      </c>
      <c r="C262" s="316" t="s">
        <v>5</v>
      </c>
      <c r="D262" s="316">
        <v>42</v>
      </c>
      <c r="E262" s="318"/>
      <c r="F262" s="628">
        <f t="shared" si="11"/>
        <v>0</v>
      </c>
    </row>
    <row r="263" spans="1:6">
      <c r="A263" s="313"/>
      <c r="B263" s="314"/>
      <c r="C263" s="316"/>
      <c r="D263" s="316"/>
      <c r="E263" s="318"/>
      <c r="F263" s="628"/>
    </row>
    <row r="264" spans="1:6">
      <c r="A264" s="313" t="s">
        <v>1344</v>
      </c>
      <c r="B264" s="314" t="s">
        <v>607</v>
      </c>
      <c r="C264" s="316"/>
      <c r="D264" s="316"/>
      <c r="E264" s="318"/>
      <c r="F264" s="628"/>
    </row>
    <row r="265" spans="1:6">
      <c r="A265" s="313"/>
      <c r="B265" s="314" t="s">
        <v>609</v>
      </c>
      <c r="C265" s="316" t="s">
        <v>5</v>
      </c>
      <c r="D265" s="316">
        <v>14</v>
      </c>
      <c r="E265" s="318"/>
      <c r="F265" s="628">
        <f>D265*E265</f>
        <v>0</v>
      </c>
    </row>
    <row r="266" spans="1:6">
      <c r="A266" s="313"/>
      <c r="B266" s="314"/>
      <c r="C266" s="316"/>
      <c r="D266" s="316"/>
      <c r="E266" s="318"/>
      <c r="F266" s="628"/>
    </row>
    <row r="267" spans="1:6" ht="30">
      <c r="A267" s="313" t="s">
        <v>1345</v>
      </c>
      <c r="B267" s="314" t="s">
        <v>1399</v>
      </c>
      <c r="C267" s="316" t="s">
        <v>5</v>
      </c>
      <c r="D267" s="316">
        <v>8</v>
      </c>
      <c r="E267" s="318"/>
      <c r="F267" s="628">
        <f>D267*E267</f>
        <v>0</v>
      </c>
    </row>
    <row r="268" spans="1:6">
      <c r="A268" s="313"/>
      <c r="B268" s="346"/>
      <c r="C268" s="316"/>
      <c r="D268" s="316"/>
      <c r="E268" s="318"/>
      <c r="F268" s="628"/>
    </row>
    <row r="269" spans="1:6">
      <c r="A269" s="313" t="s">
        <v>1346</v>
      </c>
      <c r="B269" s="314" t="s">
        <v>449</v>
      </c>
      <c r="C269" s="316" t="s">
        <v>5</v>
      </c>
      <c r="D269" s="316">
        <v>4</v>
      </c>
      <c r="E269" s="318"/>
      <c r="F269" s="628">
        <f>D269*E269</f>
        <v>0</v>
      </c>
    </row>
    <row r="270" spans="1:6">
      <c r="A270" s="313"/>
      <c r="B270" s="346"/>
      <c r="C270" s="316"/>
      <c r="D270" s="316"/>
      <c r="E270" s="318"/>
      <c r="F270" s="628"/>
    </row>
    <row r="271" spans="1:6">
      <c r="A271" s="313"/>
      <c r="B271" s="322" t="s">
        <v>450</v>
      </c>
      <c r="C271" s="316"/>
      <c r="D271" s="316"/>
      <c r="E271" s="318"/>
      <c r="F271" s="628"/>
    </row>
    <row r="272" spans="1:6">
      <c r="A272" s="313" t="s">
        <v>1347</v>
      </c>
      <c r="B272" s="314" t="s">
        <v>532</v>
      </c>
      <c r="C272" s="316" t="s">
        <v>13</v>
      </c>
      <c r="D272" s="316">
        <v>24</v>
      </c>
      <c r="E272" s="318"/>
      <c r="F272" s="628">
        <f t="shared" ref="F272" si="12">D272*E272</f>
        <v>0</v>
      </c>
    </row>
    <row r="273" spans="1:8">
      <c r="A273" s="313"/>
      <c r="B273" s="314"/>
      <c r="C273" s="316"/>
      <c r="D273" s="316"/>
      <c r="E273" s="318"/>
      <c r="F273" s="628"/>
    </row>
    <row r="274" spans="1:8">
      <c r="A274" s="313" t="s">
        <v>1348</v>
      </c>
      <c r="B274" s="314" t="s">
        <v>533</v>
      </c>
      <c r="C274" s="316" t="s">
        <v>13</v>
      </c>
      <c r="D274" s="316">
        <v>8</v>
      </c>
      <c r="E274" s="318"/>
      <c r="F274" s="628">
        <f t="shared" ref="F274:F283" si="13">D274*E274</f>
        <v>0</v>
      </c>
    </row>
    <row r="275" spans="1:8">
      <c r="A275" s="313"/>
      <c r="B275" s="345"/>
      <c r="C275" s="315"/>
      <c r="E275" s="318"/>
      <c r="F275" s="151">
        <f t="shared" si="13"/>
        <v>0</v>
      </c>
    </row>
    <row r="276" spans="1:8">
      <c r="A276" s="313"/>
      <c r="B276" s="330" t="s">
        <v>451</v>
      </c>
      <c r="C276" s="315"/>
      <c r="E276" s="318"/>
      <c r="F276" s="151">
        <f t="shared" si="13"/>
        <v>0</v>
      </c>
    </row>
    <row r="277" spans="1:8" ht="30">
      <c r="A277" s="313"/>
      <c r="B277" s="314" t="s">
        <v>452</v>
      </c>
      <c r="C277" s="316"/>
      <c r="E277" s="318"/>
      <c r="F277" s="151">
        <f t="shared" si="13"/>
        <v>0</v>
      </c>
    </row>
    <row r="278" spans="1:8" ht="30">
      <c r="A278" s="313"/>
      <c r="B278" s="314" t="s">
        <v>453</v>
      </c>
      <c r="C278" s="316"/>
      <c r="E278" s="318"/>
      <c r="F278" s="151">
        <f t="shared" si="13"/>
        <v>0</v>
      </c>
    </row>
    <row r="279" spans="1:8" ht="30">
      <c r="A279" s="313"/>
      <c r="B279" s="314" t="s">
        <v>454</v>
      </c>
      <c r="C279" s="316"/>
      <c r="E279" s="318"/>
      <c r="F279" s="151">
        <f t="shared" si="13"/>
        <v>0</v>
      </c>
    </row>
    <row r="280" spans="1:8" ht="30">
      <c r="A280" s="313"/>
      <c r="B280" s="314" t="s">
        <v>455</v>
      </c>
      <c r="C280" s="316"/>
      <c r="E280" s="318"/>
      <c r="F280" s="151">
        <f t="shared" si="13"/>
        <v>0</v>
      </c>
    </row>
    <row r="281" spans="1:8" ht="30">
      <c r="A281" s="313"/>
      <c r="B281" s="314" t="s">
        <v>456</v>
      </c>
      <c r="C281" s="316"/>
      <c r="E281" s="318"/>
      <c r="F281" s="151">
        <f t="shared" si="13"/>
        <v>0</v>
      </c>
    </row>
    <row r="282" spans="1:8" ht="30">
      <c r="A282" s="313"/>
      <c r="B282" s="314" t="s">
        <v>457</v>
      </c>
      <c r="C282" s="316"/>
      <c r="E282" s="318"/>
      <c r="F282" s="151">
        <f t="shared" si="13"/>
        <v>0</v>
      </c>
    </row>
    <row r="283" spans="1:8">
      <c r="A283" s="313"/>
      <c r="B283" s="314" t="s">
        <v>458</v>
      </c>
      <c r="C283" s="316"/>
      <c r="E283" s="318"/>
      <c r="F283" s="151">
        <f t="shared" si="13"/>
        <v>0</v>
      </c>
    </row>
    <row r="284" spans="1:8">
      <c r="A284" s="313"/>
      <c r="B284" s="345"/>
      <c r="C284" s="316"/>
      <c r="D284" s="316"/>
      <c r="E284" s="318"/>
      <c r="F284" s="628"/>
    </row>
    <row r="285" spans="1:8">
      <c r="A285" s="313" t="s">
        <v>1349</v>
      </c>
      <c r="B285" s="314" t="s">
        <v>459</v>
      </c>
      <c r="C285" s="316" t="s">
        <v>13</v>
      </c>
      <c r="D285" s="316">
        <v>72</v>
      </c>
      <c r="E285" s="318"/>
      <c r="F285" s="628">
        <f>D285*E285</f>
        <v>0</v>
      </c>
    </row>
    <row r="286" spans="1:8">
      <c r="A286" s="313"/>
      <c r="B286" s="330" t="s">
        <v>460</v>
      </c>
      <c r="C286" s="315"/>
      <c r="D286" s="316"/>
      <c r="E286" s="318"/>
      <c r="F286" s="628"/>
    </row>
    <row r="287" spans="1:8" ht="105">
      <c r="A287" s="313"/>
      <c r="B287" s="330" t="s">
        <v>1027</v>
      </c>
      <c r="C287" s="316"/>
      <c r="D287" s="316"/>
      <c r="E287" s="318"/>
      <c r="F287" s="628"/>
      <c r="G287" s="147"/>
      <c r="H287" s="147"/>
    </row>
    <row r="288" spans="1:8">
      <c r="A288" s="313"/>
      <c r="B288" s="330"/>
      <c r="C288" s="316"/>
      <c r="D288" s="316"/>
      <c r="E288" s="318"/>
      <c r="F288" s="628"/>
    </row>
    <row r="289" spans="1:8" s="147" customFormat="1">
      <c r="A289" s="332"/>
      <c r="B289" s="629" t="s">
        <v>833</v>
      </c>
      <c r="C289" s="630"/>
      <c r="D289" s="630"/>
      <c r="E289" s="617"/>
      <c r="F289" s="626">
        <f>SUM(F254:F288)</f>
        <v>0</v>
      </c>
      <c r="G289" s="144"/>
      <c r="H289" s="144"/>
    </row>
    <row r="290" spans="1:8" s="147" customFormat="1">
      <c r="A290" s="638"/>
      <c r="B290" s="639"/>
      <c r="C290" s="640"/>
      <c r="D290" s="640"/>
      <c r="E290" s="641"/>
      <c r="F290" s="636"/>
      <c r="G290" s="144"/>
      <c r="H290" s="144"/>
    </row>
    <row r="291" spans="1:8" s="147" customFormat="1">
      <c r="A291" s="638"/>
      <c r="B291" s="639"/>
      <c r="C291" s="640"/>
      <c r="D291" s="640"/>
      <c r="E291" s="641"/>
      <c r="F291" s="636"/>
      <c r="G291" s="144"/>
      <c r="H291" s="144"/>
    </row>
    <row r="292" spans="1:8" s="147" customFormat="1">
      <c r="A292" s="638"/>
      <c r="B292" s="639"/>
      <c r="C292" s="640"/>
      <c r="D292" s="640"/>
      <c r="E292" s="641"/>
      <c r="F292" s="636"/>
      <c r="G292" s="144"/>
      <c r="H292" s="144"/>
    </row>
    <row r="293" spans="1:8" s="147" customFormat="1">
      <c r="A293" s="638"/>
      <c r="B293" s="639"/>
      <c r="C293" s="640"/>
      <c r="D293" s="640"/>
      <c r="E293" s="641"/>
      <c r="F293" s="636"/>
      <c r="G293" s="144"/>
      <c r="H293" s="144"/>
    </row>
    <row r="294" spans="1:8">
      <c r="A294" s="592" t="s">
        <v>0</v>
      </c>
      <c r="B294" s="593" t="s">
        <v>1</v>
      </c>
      <c r="C294" s="592" t="s">
        <v>2</v>
      </c>
      <c r="D294" s="594" t="s">
        <v>798</v>
      </c>
      <c r="E294" s="595" t="s">
        <v>640</v>
      </c>
      <c r="F294" s="596" t="s">
        <v>1392</v>
      </c>
    </row>
    <row r="295" spans="1:8">
      <c r="A295" s="380"/>
      <c r="B295" s="381" t="s">
        <v>834</v>
      </c>
      <c r="C295" s="380"/>
      <c r="D295" s="603"/>
      <c r="E295" s="604"/>
      <c r="F295" s="605">
        <f>F289</f>
        <v>0</v>
      </c>
    </row>
    <row r="296" spans="1:8" ht="30">
      <c r="B296" s="314" t="s">
        <v>466</v>
      </c>
      <c r="C296" s="316"/>
      <c r="D296" s="316"/>
      <c r="E296" s="318"/>
      <c r="F296" s="628"/>
    </row>
    <row r="297" spans="1:8" ht="30">
      <c r="A297" s="313"/>
      <c r="B297" s="314" t="s">
        <v>467</v>
      </c>
      <c r="C297" s="316"/>
      <c r="D297" s="316"/>
      <c r="E297" s="318"/>
      <c r="F297" s="628"/>
    </row>
    <row r="298" spans="1:8" ht="30">
      <c r="A298" s="313" t="s">
        <v>1349</v>
      </c>
      <c r="B298" s="314" t="s">
        <v>1400</v>
      </c>
      <c r="C298" s="316" t="s">
        <v>4</v>
      </c>
      <c r="D298" s="316">
        <v>400</v>
      </c>
      <c r="E298" s="318"/>
      <c r="F298" s="628">
        <f t="shared" ref="F298" si="14">D298*E298</f>
        <v>0</v>
      </c>
    </row>
    <row r="299" spans="1:8">
      <c r="A299" s="313"/>
      <c r="B299" s="346"/>
      <c r="C299" s="316"/>
      <c r="D299" s="316"/>
      <c r="E299" s="318"/>
      <c r="F299" s="628"/>
    </row>
    <row r="300" spans="1:8" ht="30">
      <c r="B300" s="314" t="s">
        <v>470</v>
      </c>
      <c r="C300" s="316"/>
      <c r="D300" s="316"/>
      <c r="E300" s="318"/>
      <c r="F300" s="628"/>
    </row>
    <row r="301" spans="1:8" ht="30.6" customHeight="1">
      <c r="A301" s="313" t="s">
        <v>1350</v>
      </c>
      <c r="B301" s="314" t="s">
        <v>1401</v>
      </c>
      <c r="C301" s="316" t="s">
        <v>5</v>
      </c>
      <c r="D301" s="316">
        <v>1</v>
      </c>
      <c r="E301" s="318"/>
      <c r="F301" s="628">
        <f>D301*E301</f>
        <v>0</v>
      </c>
    </row>
    <row r="302" spans="1:8">
      <c r="A302" s="313"/>
      <c r="B302" s="314"/>
      <c r="C302" s="316"/>
      <c r="D302" s="316"/>
      <c r="E302" s="318"/>
      <c r="F302" s="628"/>
    </row>
    <row r="303" spans="1:8" ht="30">
      <c r="A303" s="313" t="s">
        <v>1351</v>
      </c>
      <c r="B303" s="314" t="s">
        <v>1402</v>
      </c>
      <c r="C303" s="316" t="s">
        <v>26</v>
      </c>
      <c r="D303" s="316">
        <v>1</v>
      </c>
      <c r="E303" s="318"/>
      <c r="F303" s="628">
        <f t="shared" ref="F303" si="15">D303*E303</f>
        <v>0</v>
      </c>
    </row>
    <row r="304" spans="1:8">
      <c r="A304" s="313"/>
      <c r="B304" s="346"/>
      <c r="C304" s="316"/>
      <c r="D304" s="316"/>
      <c r="E304" s="318"/>
      <c r="F304" s="628"/>
    </row>
    <row r="305" spans="1:6">
      <c r="A305" s="313"/>
      <c r="B305" s="631" t="s">
        <v>620</v>
      </c>
      <c r="C305" s="316"/>
      <c r="D305" s="316"/>
      <c r="E305" s="318"/>
      <c r="F305" s="628"/>
    </row>
    <row r="306" spans="1:6" ht="30">
      <c r="A306" s="313"/>
      <c r="B306" s="330" t="s">
        <v>618</v>
      </c>
      <c r="C306" s="316"/>
      <c r="D306" s="316"/>
      <c r="E306" s="318"/>
      <c r="F306" s="628"/>
    </row>
    <row r="307" spans="1:6" ht="30">
      <c r="A307" s="313"/>
      <c r="B307" s="330" t="s">
        <v>619</v>
      </c>
      <c r="C307" s="316"/>
      <c r="D307" s="316"/>
      <c r="E307" s="318"/>
      <c r="F307" s="628"/>
    </row>
    <row r="308" spans="1:6">
      <c r="A308" s="313"/>
      <c r="B308" s="346"/>
      <c r="C308" s="316"/>
      <c r="D308" s="316"/>
      <c r="E308" s="318"/>
      <c r="F308" s="628"/>
    </row>
    <row r="309" spans="1:6" ht="30">
      <c r="A309" s="313"/>
      <c r="B309" s="314" t="s">
        <v>627</v>
      </c>
      <c r="C309" s="316"/>
      <c r="D309" s="316"/>
      <c r="E309" s="318"/>
      <c r="F309" s="628"/>
    </row>
    <row r="310" spans="1:6" ht="30">
      <c r="A310" s="313"/>
      <c r="B310" s="314" t="s">
        <v>621</v>
      </c>
      <c r="C310" s="316"/>
      <c r="D310" s="316"/>
      <c r="E310" s="318"/>
      <c r="F310" s="628"/>
    </row>
    <row r="311" spans="1:6" ht="30">
      <c r="A311" s="313"/>
      <c r="B311" s="314" t="s">
        <v>622</v>
      </c>
      <c r="C311" s="316"/>
      <c r="D311" s="316"/>
      <c r="E311" s="318"/>
      <c r="F311" s="628"/>
    </row>
    <row r="312" spans="1:6" ht="30">
      <c r="A312" s="313"/>
      <c r="B312" s="314" t="s">
        <v>623</v>
      </c>
      <c r="C312" s="316"/>
      <c r="D312" s="316"/>
      <c r="E312" s="318"/>
      <c r="F312" s="628"/>
    </row>
    <row r="313" spans="1:6" ht="30">
      <c r="A313" s="313"/>
      <c r="B313" s="314" t="s">
        <v>624</v>
      </c>
      <c r="C313" s="316"/>
      <c r="D313" s="316"/>
      <c r="E313" s="318"/>
      <c r="F313" s="628"/>
    </row>
    <row r="314" spans="1:6" ht="30">
      <c r="A314" s="313"/>
      <c r="B314" s="314" t="s">
        <v>625</v>
      </c>
      <c r="C314" s="316"/>
      <c r="D314" s="316"/>
      <c r="E314" s="318"/>
      <c r="F314" s="628"/>
    </row>
    <row r="315" spans="1:6">
      <c r="A315" s="313" t="s">
        <v>1352</v>
      </c>
      <c r="B315" s="314" t="s">
        <v>626</v>
      </c>
      <c r="C315" s="316" t="s">
        <v>5</v>
      </c>
      <c r="D315" s="316">
        <v>18</v>
      </c>
      <c r="E315" s="318"/>
      <c r="F315" s="628">
        <f t="shared" ref="F315" si="16">D315*E315</f>
        <v>0</v>
      </c>
    </row>
    <row r="316" spans="1:6">
      <c r="A316" s="313"/>
      <c r="B316" s="346"/>
      <c r="C316" s="316"/>
      <c r="D316" s="316"/>
      <c r="E316" s="318"/>
      <c r="F316" s="628"/>
    </row>
    <row r="317" spans="1:6">
      <c r="A317" s="313"/>
      <c r="B317" s="314"/>
      <c r="C317" s="315"/>
      <c r="D317" s="316"/>
      <c r="E317" s="318"/>
      <c r="F317" s="628"/>
    </row>
    <row r="318" spans="1:6">
      <c r="A318" s="313"/>
      <c r="B318" s="327" t="s">
        <v>1403</v>
      </c>
      <c r="C318" s="328" t="s">
        <v>398</v>
      </c>
      <c r="D318" s="316"/>
      <c r="E318" s="318"/>
      <c r="F318" s="626">
        <f>SUM(F295:F317)</f>
        <v>0</v>
      </c>
    </row>
    <row r="319" spans="1:6">
      <c r="A319" s="592" t="s">
        <v>0</v>
      </c>
      <c r="B319" s="593" t="s">
        <v>1</v>
      </c>
      <c r="C319" s="592" t="s">
        <v>2</v>
      </c>
      <c r="D319" s="594" t="s">
        <v>798</v>
      </c>
      <c r="E319" s="595" t="s">
        <v>640</v>
      </c>
      <c r="F319" s="596" t="s">
        <v>1392</v>
      </c>
    </row>
    <row r="320" spans="1:6">
      <c r="A320" s="313"/>
      <c r="B320" s="343"/>
      <c r="C320" s="313"/>
      <c r="D320" s="316"/>
      <c r="E320" s="318"/>
      <c r="F320" s="628"/>
    </row>
    <row r="321" spans="1:6">
      <c r="A321" s="313"/>
      <c r="B321" s="343" t="str">
        <f>B138</f>
        <v>WALLING TOTAL CARRIED TO SUMMARY</v>
      </c>
      <c r="C321" s="313"/>
      <c r="D321" s="316"/>
      <c r="E321" s="318"/>
      <c r="F321" s="628"/>
    </row>
    <row r="322" spans="1:6">
      <c r="A322" s="313"/>
      <c r="B322" s="343"/>
      <c r="C322" s="313"/>
      <c r="D322" s="316"/>
      <c r="E322" s="318"/>
      <c r="F322" s="628"/>
    </row>
    <row r="323" spans="1:6">
      <c r="A323" s="313">
        <v>2.8</v>
      </c>
      <c r="B323" s="322" t="s">
        <v>534</v>
      </c>
      <c r="C323" s="313"/>
      <c r="D323" s="316"/>
      <c r="E323" s="318"/>
      <c r="F323" s="628"/>
    </row>
    <row r="324" spans="1:6">
      <c r="A324" s="313"/>
      <c r="B324" s="322"/>
      <c r="C324" s="313"/>
      <c r="D324" s="316"/>
      <c r="E324" s="318"/>
      <c r="F324" s="628"/>
    </row>
    <row r="325" spans="1:6">
      <c r="A325" s="313"/>
      <c r="B325" s="330" t="s">
        <v>590</v>
      </c>
      <c r="C325" s="313"/>
      <c r="D325" s="316"/>
      <c r="E325" s="318"/>
      <c r="F325" s="628"/>
    </row>
    <row r="326" spans="1:6">
      <c r="A326" s="313"/>
      <c r="B326" s="343"/>
      <c r="C326" s="313"/>
      <c r="D326" s="316"/>
      <c r="E326" s="318"/>
      <c r="F326" s="628"/>
    </row>
    <row r="327" spans="1:6" ht="30">
      <c r="A327" s="313"/>
      <c r="B327" s="330" t="s">
        <v>574</v>
      </c>
      <c r="C327" s="313"/>
      <c r="D327" s="316"/>
      <c r="E327" s="318"/>
      <c r="F327" s="628"/>
    </row>
    <row r="328" spans="1:6" ht="30">
      <c r="A328" s="313"/>
      <c r="B328" s="330" t="s">
        <v>575</v>
      </c>
      <c r="C328" s="313"/>
      <c r="D328" s="316"/>
      <c r="E328" s="318"/>
      <c r="F328" s="628"/>
    </row>
    <row r="329" spans="1:6" ht="30">
      <c r="A329" s="313"/>
      <c r="B329" s="330" t="s">
        <v>576</v>
      </c>
      <c r="C329" s="313"/>
      <c r="D329" s="316"/>
      <c r="E329" s="318"/>
      <c r="F329" s="628"/>
    </row>
    <row r="330" spans="1:6" ht="30">
      <c r="A330" s="313"/>
      <c r="B330" s="330" t="s">
        <v>577</v>
      </c>
      <c r="C330" s="313"/>
      <c r="D330" s="316"/>
      <c r="E330" s="318"/>
      <c r="F330" s="628"/>
    </row>
    <row r="331" spans="1:6" ht="30">
      <c r="A331" s="313"/>
      <c r="B331" s="330" t="s">
        <v>578</v>
      </c>
      <c r="C331" s="313"/>
      <c r="D331" s="316"/>
      <c r="E331" s="318"/>
      <c r="F331" s="628"/>
    </row>
    <row r="332" spans="1:6" ht="30">
      <c r="A332" s="313"/>
      <c r="B332" s="330" t="s">
        <v>579</v>
      </c>
      <c r="C332" s="313"/>
      <c r="D332" s="316"/>
      <c r="E332" s="318"/>
      <c r="F332" s="628"/>
    </row>
    <row r="333" spans="1:6" ht="30">
      <c r="A333" s="313"/>
      <c r="B333" s="330" t="s">
        <v>580</v>
      </c>
      <c r="C333" s="313"/>
      <c r="D333" s="316"/>
      <c r="E333" s="318"/>
      <c r="F333" s="628"/>
    </row>
    <row r="334" spans="1:6" ht="30">
      <c r="A334" s="313"/>
      <c r="B334" s="330" t="s">
        <v>581</v>
      </c>
      <c r="C334" s="313"/>
      <c r="D334" s="316"/>
      <c r="E334" s="318"/>
      <c r="F334" s="628"/>
    </row>
    <row r="335" spans="1:6" ht="30">
      <c r="A335" s="313"/>
      <c r="B335" s="330" t="s">
        <v>582</v>
      </c>
      <c r="C335" s="313"/>
      <c r="D335" s="316"/>
      <c r="E335" s="318"/>
      <c r="F335" s="628"/>
    </row>
    <row r="336" spans="1:6" ht="30">
      <c r="A336" s="313"/>
      <c r="B336" s="330" t="s">
        <v>583</v>
      </c>
      <c r="C336" s="313"/>
      <c r="D336" s="316"/>
      <c r="E336" s="318"/>
      <c r="F336" s="628"/>
    </row>
    <row r="337" spans="1:6" ht="30">
      <c r="A337" s="313"/>
      <c r="B337" s="330" t="s">
        <v>584</v>
      </c>
      <c r="C337" s="313"/>
      <c r="D337" s="316"/>
      <c r="E337" s="318"/>
      <c r="F337" s="628"/>
    </row>
    <row r="338" spans="1:6" ht="30">
      <c r="A338" s="313"/>
      <c r="B338" s="330" t="s">
        <v>585</v>
      </c>
      <c r="C338" s="313"/>
      <c r="D338" s="316"/>
      <c r="E338" s="318"/>
      <c r="F338" s="628"/>
    </row>
    <row r="339" spans="1:6" ht="30">
      <c r="A339" s="313"/>
      <c r="B339" s="330" t="s">
        <v>586</v>
      </c>
      <c r="C339" s="313"/>
      <c r="D339" s="316"/>
      <c r="E339" s="318"/>
      <c r="F339" s="628"/>
    </row>
    <row r="340" spans="1:6" ht="30">
      <c r="A340" s="313"/>
      <c r="B340" s="330" t="s">
        <v>587</v>
      </c>
      <c r="C340" s="313"/>
      <c r="D340" s="316"/>
      <c r="E340" s="318"/>
      <c r="F340" s="628"/>
    </row>
    <row r="341" spans="1:6">
      <c r="A341" s="313"/>
      <c r="B341" s="330" t="s">
        <v>588</v>
      </c>
      <c r="C341" s="313"/>
      <c r="D341" s="316"/>
      <c r="E341" s="318"/>
      <c r="F341" s="628"/>
    </row>
    <row r="342" spans="1:6">
      <c r="A342" s="313"/>
      <c r="B342" s="330"/>
      <c r="C342" s="313"/>
      <c r="D342" s="316"/>
      <c r="E342" s="318"/>
      <c r="F342" s="628"/>
    </row>
    <row r="343" spans="1:6" ht="30">
      <c r="A343" s="313" t="s">
        <v>1353</v>
      </c>
      <c r="B343" s="314" t="s">
        <v>539</v>
      </c>
      <c r="C343" s="313" t="s">
        <v>26</v>
      </c>
      <c r="D343" s="316">
        <v>1</v>
      </c>
      <c r="E343" s="318"/>
      <c r="F343" s="628">
        <f>D343*E343</f>
        <v>0</v>
      </c>
    </row>
    <row r="344" spans="1:6">
      <c r="A344" s="313"/>
      <c r="B344" s="314"/>
      <c r="C344" s="313"/>
      <c r="D344" s="316"/>
      <c r="E344" s="318"/>
      <c r="F344" s="628"/>
    </row>
    <row r="345" spans="1:6">
      <c r="A345" s="313"/>
      <c r="B345" s="330" t="s">
        <v>589</v>
      </c>
      <c r="C345" s="313"/>
      <c r="D345" s="316"/>
      <c r="E345" s="318"/>
      <c r="F345" s="628"/>
    </row>
    <row r="346" spans="1:6" ht="30">
      <c r="A346" s="313"/>
      <c r="B346" s="330" t="s">
        <v>535</v>
      </c>
      <c r="C346" s="313"/>
      <c r="D346" s="316"/>
      <c r="E346" s="318"/>
      <c r="F346" s="628"/>
    </row>
    <row r="347" spans="1:6" ht="30">
      <c r="A347" s="313"/>
      <c r="B347" s="330" t="s">
        <v>536</v>
      </c>
      <c r="C347" s="313"/>
      <c r="D347" s="316"/>
      <c r="E347" s="318"/>
      <c r="F347" s="628"/>
    </row>
    <row r="348" spans="1:6" ht="30">
      <c r="A348" s="313"/>
      <c r="B348" s="330" t="s">
        <v>537</v>
      </c>
      <c r="C348" s="313"/>
      <c r="D348" s="316"/>
      <c r="E348" s="318"/>
      <c r="F348" s="628"/>
    </row>
    <row r="349" spans="1:6" ht="17.45" customHeight="1">
      <c r="A349" s="313"/>
      <c r="B349" s="330" t="s">
        <v>538</v>
      </c>
      <c r="C349" s="313"/>
      <c r="D349" s="316"/>
      <c r="E349" s="318"/>
      <c r="F349" s="628"/>
    </row>
    <row r="350" spans="1:6">
      <c r="A350" s="313"/>
      <c r="B350" s="343"/>
      <c r="C350" s="313"/>
      <c r="D350" s="316"/>
      <c r="E350" s="318"/>
      <c r="F350" s="628"/>
    </row>
    <row r="351" spans="1:6" ht="15" customHeight="1">
      <c r="A351" s="313"/>
      <c r="B351" s="343" t="s">
        <v>1404</v>
      </c>
      <c r="C351" s="313"/>
      <c r="D351" s="316"/>
      <c r="E351" s="318"/>
      <c r="F351" s="626">
        <f>SUM(F321:F350)</f>
        <v>0</v>
      </c>
    </row>
    <row r="352" spans="1:6" ht="15" customHeight="1">
      <c r="A352" s="632"/>
      <c r="B352" s="633"/>
      <c r="C352" s="632"/>
      <c r="D352" s="634"/>
      <c r="E352" s="635"/>
      <c r="F352" s="636"/>
    </row>
    <row r="353" spans="1:6">
      <c r="A353" s="592" t="s">
        <v>0</v>
      </c>
      <c r="B353" s="593" t="s">
        <v>1</v>
      </c>
      <c r="C353" s="592" t="s">
        <v>2</v>
      </c>
      <c r="D353" s="594" t="s">
        <v>798</v>
      </c>
      <c r="E353" s="595" t="s">
        <v>640</v>
      </c>
      <c r="F353" s="596" t="s">
        <v>1392</v>
      </c>
    </row>
    <row r="354" spans="1:6">
      <c r="A354" s="281"/>
      <c r="B354" s="282" t="s">
        <v>1405</v>
      </c>
      <c r="C354" s="281"/>
      <c r="D354" s="283"/>
      <c r="E354" s="285"/>
      <c r="F354" s="284">
        <f>F351</f>
        <v>0</v>
      </c>
    </row>
    <row r="355" spans="1:6" ht="30">
      <c r="A355" s="313"/>
      <c r="B355" s="314" t="s">
        <v>562</v>
      </c>
      <c r="C355" s="313"/>
      <c r="D355" s="316"/>
      <c r="E355" s="318"/>
      <c r="F355" s="628"/>
    </row>
    <row r="356" spans="1:6" ht="30">
      <c r="A356" s="313"/>
      <c r="B356" s="314" t="s">
        <v>563</v>
      </c>
      <c r="C356" s="144"/>
    </row>
    <row r="357" spans="1:6" ht="30">
      <c r="A357" s="313"/>
      <c r="B357" s="314" t="s">
        <v>564</v>
      </c>
      <c r="C357" s="313"/>
      <c r="D357" s="316"/>
      <c r="E357" s="318"/>
      <c r="F357" s="628"/>
    </row>
    <row r="358" spans="1:6" ht="30">
      <c r="A358" s="313"/>
      <c r="B358" s="314" t="s">
        <v>565</v>
      </c>
      <c r="C358" s="313"/>
      <c r="D358" s="316"/>
      <c r="E358" s="318"/>
      <c r="F358" s="628"/>
    </row>
    <row r="359" spans="1:6">
      <c r="A359" s="313" t="s">
        <v>1354</v>
      </c>
      <c r="B359" s="314" t="s">
        <v>566</v>
      </c>
      <c r="C359" s="313" t="s">
        <v>5</v>
      </c>
      <c r="D359" s="316">
        <v>2</v>
      </c>
      <c r="E359" s="318"/>
      <c r="F359" s="628">
        <f>D359*E359</f>
        <v>0</v>
      </c>
    </row>
    <row r="360" spans="1:6">
      <c r="A360" s="313"/>
      <c r="B360" s="314"/>
      <c r="C360" s="313"/>
      <c r="D360" s="316"/>
      <c r="E360" s="318"/>
      <c r="F360" s="628"/>
    </row>
    <row r="361" spans="1:6" ht="30">
      <c r="A361" s="313"/>
      <c r="B361" s="314" t="s">
        <v>557</v>
      </c>
      <c r="C361" s="313"/>
      <c r="D361" s="316"/>
      <c r="E361" s="318"/>
      <c r="F361" s="628"/>
    </row>
    <row r="362" spans="1:6" ht="30">
      <c r="A362" s="313"/>
      <c r="B362" s="314" t="s">
        <v>558</v>
      </c>
      <c r="C362" s="313"/>
      <c r="D362" s="316"/>
      <c r="E362" s="318"/>
      <c r="F362" s="628"/>
    </row>
    <row r="363" spans="1:6" ht="30">
      <c r="A363" s="313"/>
      <c r="B363" s="314" t="s">
        <v>559</v>
      </c>
      <c r="C363" s="313"/>
      <c r="D363" s="316"/>
      <c r="E363" s="318"/>
      <c r="F363" s="628"/>
    </row>
    <row r="364" spans="1:6" ht="30">
      <c r="A364" s="313"/>
      <c r="B364" s="314" t="s">
        <v>560</v>
      </c>
      <c r="C364" s="313"/>
      <c r="D364" s="316"/>
      <c r="E364" s="318"/>
      <c r="F364" s="628"/>
    </row>
    <row r="365" spans="1:6" ht="30">
      <c r="A365" s="313" t="s">
        <v>1355</v>
      </c>
      <c r="B365" s="314" t="s">
        <v>561</v>
      </c>
      <c r="C365" s="313" t="s">
        <v>5</v>
      </c>
      <c r="D365" s="316">
        <v>4</v>
      </c>
      <c r="E365" s="318"/>
      <c r="F365" s="628">
        <f>D365*E365</f>
        <v>0</v>
      </c>
    </row>
    <row r="366" spans="1:6">
      <c r="A366" s="313"/>
      <c r="B366" s="314"/>
      <c r="C366" s="313"/>
      <c r="D366" s="316"/>
      <c r="E366" s="318"/>
      <c r="F366" s="628"/>
    </row>
    <row r="367" spans="1:6" ht="30">
      <c r="A367" s="313"/>
      <c r="B367" s="314" t="s">
        <v>567</v>
      </c>
      <c r="C367" s="313"/>
      <c r="D367" s="316"/>
      <c r="E367" s="318"/>
      <c r="F367" s="628"/>
    </row>
    <row r="368" spans="1:6">
      <c r="A368" s="313" t="s">
        <v>1356</v>
      </c>
      <c r="B368" s="314" t="s">
        <v>568</v>
      </c>
      <c r="C368" s="313" t="s">
        <v>5</v>
      </c>
      <c r="D368" s="316">
        <f>D365</f>
        <v>4</v>
      </c>
      <c r="E368" s="318"/>
      <c r="F368" s="628">
        <f>D368*E368</f>
        <v>0</v>
      </c>
    </row>
    <row r="369" spans="1:8">
      <c r="A369" s="313"/>
      <c r="B369" s="314"/>
      <c r="C369" s="313"/>
      <c r="D369" s="316"/>
      <c r="E369" s="318"/>
      <c r="F369" s="628"/>
    </row>
    <row r="370" spans="1:8" ht="30">
      <c r="A370" s="313"/>
      <c r="B370" s="314" t="s">
        <v>569</v>
      </c>
      <c r="C370" s="313"/>
      <c r="D370" s="316"/>
      <c r="E370" s="318"/>
      <c r="F370" s="628"/>
    </row>
    <row r="371" spans="1:8" ht="30">
      <c r="A371" s="313"/>
      <c r="B371" s="314" t="s">
        <v>570</v>
      </c>
      <c r="C371" s="313"/>
      <c r="D371" s="316"/>
      <c r="E371" s="318"/>
      <c r="F371" s="628"/>
    </row>
    <row r="372" spans="1:8">
      <c r="A372" s="313" t="s">
        <v>1357</v>
      </c>
      <c r="B372" s="314" t="s">
        <v>566</v>
      </c>
      <c r="C372" s="313" t="s">
        <v>5</v>
      </c>
      <c r="D372" s="316">
        <v>2</v>
      </c>
      <c r="E372" s="318"/>
      <c r="F372" s="628">
        <f>D372*E372</f>
        <v>0</v>
      </c>
    </row>
    <row r="373" spans="1:8">
      <c r="A373" s="313"/>
      <c r="B373" s="314"/>
      <c r="C373" s="313"/>
      <c r="D373" s="316"/>
      <c r="E373" s="318"/>
      <c r="F373" s="628"/>
    </row>
    <row r="374" spans="1:8" ht="30">
      <c r="A374" s="313"/>
      <c r="B374" s="314" t="s">
        <v>571</v>
      </c>
      <c r="C374" s="313"/>
      <c r="D374" s="316"/>
      <c r="E374" s="318"/>
      <c r="F374" s="628"/>
    </row>
    <row r="375" spans="1:8" ht="30">
      <c r="A375" s="313"/>
      <c r="B375" s="314" t="s">
        <v>572</v>
      </c>
      <c r="C375" s="313"/>
      <c r="D375" s="316"/>
      <c r="E375" s="318"/>
      <c r="F375" s="628"/>
    </row>
    <row r="376" spans="1:8">
      <c r="A376" s="313" t="s">
        <v>1358</v>
      </c>
      <c r="B376" s="314" t="s">
        <v>573</v>
      </c>
      <c r="C376" s="313" t="s">
        <v>5</v>
      </c>
      <c r="D376" s="316">
        <v>2</v>
      </c>
      <c r="E376" s="318"/>
      <c r="F376" s="628">
        <f>D376*E376</f>
        <v>0</v>
      </c>
    </row>
    <row r="377" spans="1:8">
      <c r="A377" s="313"/>
      <c r="B377" s="314"/>
      <c r="C377" s="313"/>
      <c r="D377" s="316"/>
      <c r="E377" s="318"/>
      <c r="F377" s="628"/>
    </row>
    <row r="378" spans="1:8" ht="30">
      <c r="A378" s="313"/>
      <c r="B378" s="314" t="s">
        <v>691</v>
      </c>
      <c r="C378" s="144"/>
    </row>
    <row r="379" spans="1:8" ht="30">
      <c r="A379" s="313"/>
      <c r="B379" s="314" t="s">
        <v>692</v>
      </c>
      <c r="C379" s="313"/>
      <c r="D379" s="316"/>
      <c r="E379" s="318"/>
      <c r="F379" s="628"/>
    </row>
    <row r="380" spans="1:8">
      <c r="A380" s="313" t="s">
        <v>1359</v>
      </c>
      <c r="B380" s="314" t="s">
        <v>693</v>
      </c>
      <c r="C380" s="313" t="s">
        <v>26</v>
      </c>
      <c r="D380" s="316">
        <v>1</v>
      </c>
      <c r="E380" s="318"/>
      <c r="F380" s="628">
        <f>D380*E380</f>
        <v>0</v>
      </c>
    </row>
    <row r="381" spans="1:8">
      <c r="A381" s="313"/>
      <c r="B381" s="343"/>
      <c r="C381" s="313"/>
      <c r="E381" s="318"/>
      <c r="F381" s="151">
        <f t="shared" ref="F381:F383" si="17">D381*E381</f>
        <v>0</v>
      </c>
    </row>
    <row r="382" spans="1:8">
      <c r="A382" s="313"/>
      <c r="B382" s="314"/>
      <c r="C382" s="313"/>
      <c r="E382" s="318"/>
      <c r="F382" s="151">
        <f t="shared" si="17"/>
        <v>0</v>
      </c>
      <c r="G382" s="147"/>
      <c r="H382" s="147"/>
    </row>
    <row r="383" spans="1:8">
      <c r="A383" s="313"/>
      <c r="B383" s="343"/>
      <c r="C383" s="313"/>
      <c r="E383" s="318"/>
      <c r="F383" s="151">
        <f t="shared" si="17"/>
        <v>0</v>
      </c>
      <c r="G383" s="147"/>
      <c r="H383" s="147"/>
    </row>
    <row r="384" spans="1:8" s="147" customFormat="1">
      <c r="A384" s="332"/>
      <c r="B384" s="327" t="s">
        <v>1406</v>
      </c>
      <c r="C384" s="328" t="s">
        <v>398</v>
      </c>
      <c r="D384" s="616"/>
      <c r="E384" s="617"/>
      <c r="F384" s="618">
        <f>SUM(F354:F383)</f>
        <v>0</v>
      </c>
      <c r="G384" s="144"/>
      <c r="H384" s="144"/>
    </row>
    <row r="385" spans="1:8" s="147" customFormat="1">
      <c r="A385" s="332"/>
      <c r="B385" s="327"/>
      <c r="C385" s="328"/>
      <c r="D385" s="616"/>
      <c r="E385" s="617"/>
      <c r="F385" s="618"/>
      <c r="G385" s="144"/>
      <c r="H385" s="144"/>
    </row>
    <row r="386" spans="1:8">
      <c r="A386" s="313"/>
      <c r="B386" s="314"/>
      <c r="C386" s="316"/>
      <c r="E386" s="318"/>
    </row>
    <row r="387" spans="1:8">
      <c r="A387" s="313"/>
      <c r="B387" s="314"/>
      <c r="C387" s="316"/>
      <c r="E387" s="318"/>
    </row>
    <row r="388" spans="1:8">
      <c r="A388" s="313"/>
      <c r="B388" s="322" t="s">
        <v>63</v>
      </c>
      <c r="C388" s="316"/>
      <c r="E388" s="318"/>
    </row>
    <row r="389" spans="1:8">
      <c r="A389" s="313"/>
      <c r="B389" s="322"/>
      <c r="C389" s="316"/>
      <c r="E389" s="318"/>
    </row>
    <row r="390" spans="1:8">
      <c r="A390" s="313"/>
      <c r="B390" s="322"/>
      <c r="C390" s="316"/>
      <c r="E390" s="318"/>
    </row>
    <row r="391" spans="1:8">
      <c r="A391" s="313"/>
      <c r="B391" s="322" t="s">
        <v>64</v>
      </c>
      <c r="C391" s="313"/>
      <c r="E391" s="318"/>
    </row>
    <row r="392" spans="1:8">
      <c r="A392" s="313"/>
      <c r="B392" s="355"/>
      <c r="C392" s="313"/>
      <c r="E392" s="318"/>
    </row>
    <row r="393" spans="1:8">
      <c r="A393" s="313"/>
      <c r="B393" s="352">
        <v>2</v>
      </c>
      <c r="C393" s="313"/>
      <c r="D393" s="369"/>
      <c r="E393" s="361"/>
      <c r="F393" s="628">
        <f>F81</f>
        <v>0</v>
      </c>
    </row>
    <row r="394" spans="1:8">
      <c r="A394" s="313"/>
      <c r="B394" s="352"/>
      <c r="C394" s="313"/>
      <c r="D394" s="369"/>
      <c r="E394" s="361"/>
      <c r="F394" s="628"/>
    </row>
    <row r="395" spans="1:8">
      <c r="A395" s="313"/>
      <c r="B395" s="352">
        <v>3</v>
      </c>
      <c r="C395" s="313"/>
      <c r="D395" s="369"/>
      <c r="E395" s="361"/>
      <c r="F395" s="628">
        <f>F114</f>
        <v>0</v>
      </c>
    </row>
    <row r="396" spans="1:8">
      <c r="A396" s="313"/>
      <c r="B396" s="352"/>
      <c r="C396" s="313"/>
      <c r="D396" s="369"/>
      <c r="E396" s="361"/>
      <c r="F396" s="628"/>
    </row>
    <row r="397" spans="1:8">
      <c r="A397" s="313"/>
      <c r="B397" s="352">
        <v>4</v>
      </c>
      <c r="C397" s="313"/>
      <c r="D397" s="369"/>
      <c r="E397" s="361"/>
      <c r="F397" s="628">
        <f>F138</f>
        <v>0</v>
      </c>
    </row>
    <row r="398" spans="1:8">
      <c r="A398" s="313"/>
      <c r="B398" s="352"/>
      <c r="C398" s="313"/>
      <c r="D398" s="369"/>
      <c r="E398" s="361"/>
      <c r="F398" s="628"/>
    </row>
    <row r="399" spans="1:8">
      <c r="A399" s="313"/>
      <c r="B399" s="352">
        <v>5</v>
      </c>
      <c r="C399" s="313"/>
      <c r="D399" s="369"/>
      <c r="E399" s="361"/>
      <c r="F399" s="628">
        <f>F182</f>
        <v>0</v>
      </c>
    </row>
    <row r="400" spans="1:8">
      <c r="A400" s="313"/>
      <c r="B400" s="352"/>
      <c r="C400" s="313"/>
      <c r="D400" s="369"/>
      <c r="E400" s="361"/>
      <c r="F400" s="628"/>
    </row>
    <row r="401" spans="1:6">
      <c r="A401" s="313"/>
      <c r="B401" s="352">
        <v>6</v>
      </c>
      <c r="C401" s="313"/>
      <c r="D401" s="369"/>
      <c r="E401" s="361"/>
      <c r="F401" s="628">
        <f>F195</f>
        <v>0</v>
      </c>
    </row>
    <row r="402" spans="1:6">
      <c r="A402" s="313"/>
      <c r="B402" s="352"/>
      <c r="C402" s="313"/>
      <c r="D402" s="369"/>
      <c r="E402" s="361"/>
      <c r="F402" s="628"/>
    </row>
    <row r="403" spans="1:6">
      <c r="A403" s="313"/>
      <c r="B403" s="352">
        <v>7</v>
      </c>
      <c r="C403" s="313"/>
      <c r="D403" s="369"/>
      <c r="E403" s="361"/>
      <c r="F403" s="628">
        <f>F212</f>
        <v>0</v>
      </c>
    </row>
    <row r="404" spans="1:6">
      <c r="A404" s="313"/>
      <c r="B404" s="352"/>
      <c r="C404" s="313"/>
      <c r="D404" s="369"/>
      <c r="E404" s="361"/>
      <c r="F404" s="628"/>
    </row>
    <row r="405" spans="1:6">
      <c r="A405" s="313"/>
      <c r="B405" s="352">
        <v>8</v>
      </c>
      <c r="C405" s="313"/>
      <c r="D405" s="369"/>
      <c r="E405" s="361"/>
      <c r="F405" s="628">
        <f>F252</f>
        <v>0</v>
      </c>
    </row>
    <row r="406" spans="1:6">
      <c r="A406" s="313"/>
      <c r="B406" s="352"/>
      <c r="C406" s="313"/>
      <c r="D406" s="369"/>
      <c r="E406" s="361"/>
      <c r="F406" s="628"/>
    </row>
    <row r="407" spans="1:6">
      <c r="A407" s="313"/>
      <c r="B407" s="352">
        <v>10</v>
      </c>
      <c r="C407" s="313"/>
      <c r="D407" s="369"/>
      <c r="E407" s="361"/>
      <c r="F407" s="628">
        <f>F318</f>
        <v>0</v>
      </c>
    </row>
    <row r="408" spans="1:6">
      <c r="A408" s="313"/>
      <c r="B408" s="352"/>
      <c r="C408" s="313"/>
      <c r="D408" s="369"/>
      <c r="E408" s="361"/>
      <c r="F408" s="628"/>
    </row>
    <row r="409" spans="1:6">
      <c r="A409" s="313"/>
      <c r="B409" s="352">
        <v>12</v>
      </c>
      <c r="C409" s="313"/>
      <c r="D409" s="369"/>
      <c r="E409" s="361"/>
      <c r="F409" s="628">
        <f>F384</f>
        <v>0</v>
      </c>
    </row>
    <row r="410" spans="1:6">
      <c r="A410" s="357"/>
      <c r="B410" s="358"/>
      <c r="C410" s="359"/>
      <c r="D410" s="375"/>
      <c r="E410" s="367"/>
      <c r="F410" s="637"/>
    </row>
    <row r="411" spans="1:6">
      <c r="A411" s="313"/>
      <c r="B411" s="322" t="s">
        <v>481</v>
      </c>
      <c r="C411" s="359"/>
      <c r="D411" s="370"/>
      <c r="E411" s="362"/>
      <c r="F411" s="626">
        <f>SUM(F393:F410)</f>
        <v>0</v>
      </c>
    </row>
    <row r="412" spans="1:6">
      <c r="A412" s="313"/>
      <c r="B412" s="327"/>
      <c r="C412" s="316"/>
      <c r="E412" s="318"/>
    </row>
  </sheetData>
  <pageMargins left="0.7" right="0.7" top="0.75" bottom="0.75" header="0.3" footer="0.3"/>
  <pageSetup paperSize="9" scale="91" orientation="portrait" r:id="rId1"/>
  <rowBreaks count="10" manualBreakCount="10">
    <brk id="83" max="6" man="1"/>
    <brk id="114" max="6" man="1"/>
    <brk id="139" max="6" man="1"/>
    <brk id="186" max="5" man="1"/>
    <brk id="215" max="5" man="1"/>
    <brk id="252" max="6" man="1"/>
    <brk id="293" max="5" man="1"/>
    <brk id="318" max="6" man="1"/>
    <brk id="352" max="5" man="1"/>
    <brk id="386" max="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6"/>
  <sheetViews>
    <sheetView view="pageBreakPreview" zoomScale="107" zoomScaleNormal="100" zoomScaleSheetLayoutView="107" workbookViewId="0">
      <pane xSplit="1" ySplit="1" topLeftCell="B386" activePane="bottomRight" state="frozen"/>
      <selection pane="topRight" activeCell="B1" sqref="B1"/>
      <selection pane="bottomLeft" activeCell="A2" sqref="A2"/>
      <selection pane="bottomRight" activeCell="A352" sqref="A352:XFD352"/>
    </sheetView>
  </sheetViews>
  <sheetFormatPr defaultColWidth="9.140625" defaultRowHeight="15"/>
  <cols>
    <col min="1" max="1" width="6" style="145" customWidth="1"/>
    <col min="2" max="2" width="49.5703125" style="146" customWidth="1"/>
    <col min="3" max="3" width="5.28515625" style="145" bestFit="1" customWidth="1"/>
    <col min="4" max="4" width="8.28515625" style="277" customWidth="1"/>
    <col min="5" max="5" width="7.28515625" style="279" bestFit="1" customWidth="1"/>
    <col min="6" max="6" width="10.7109375" style="151" bestFit="1" customWidth="1"/>
    <col min="7" max="16384" width="9.140625" style="144"/>
  </cols>
  <sheetData>
    <row r="1" spans="1:6">
      <c r="A1" s="592" t="s">
        <v>0</v>
      </c>
      <c r="B1" s="593" t="s">
        <v>1</v>
      </c>
      <c r="C1" s="592" t="s">
        <v>2</v>
      </c>
      <c r="D1" s="594" t="s">
        <v>798</v>
      </c>
      <c r="E1" s="595" t="s">
        <v>640</v>
      </c>
      <c r="F1" s="596" t="s">
        <v>1392</v>
      </c>
    </row>
    <row r="2" spans="1:6" s="50" customFormat="1">
      <c r="A2" s="51"/>
      <c r="B2" s="114" t="s">
        <v>631</v>
      </c>
      <c r="C2" s="52"/>
      <c r="D2" s="597"/>
      <c r="E2" s="598"/>
      <c r="F2" s="599"/>
    </row>
    <row r="3" spans="1:6" s="50" customFormat="1">
      <c r="A3" s="51"/>
      <c r="B3" s="114" t="s">
        <v>632</v>
      </c>
      <c r="C3" s="56"/>
      <c r="D3" s="597"/>
      <c r="E3" s="600"/>
      <c r="F3" s="93"/>
    </row>
    <row r="4" spans="1:6" s="50" customFormat="1">
      <c r="A4" s="51"/>
      <c r="B4" s="114" t="s">
        <v>633</v>
      </c>
      <c r="C4" s="56"/>
      <c r="D4" s="597"/>
      <c r="E4" s="600"/>
      <c r="F4" s="93"/>
    </row>
    <row r="5" spans="1:6" s="50" customFormat="1">
      <c r="A5" s="51"/>
      <c r="B5" s="115"/>
      <c r="C5" s="56"/>
      <c r="D5" s="597"/>
      <c r="E5" s="600"/>
      <c r="F5" s="93"/>
    </row>
    <row r="6" spans="1:6" s="50" customFormat="1">
      <c r="A6" s="58">
        <v>3</v>
      </c>
      <c r="B6" s="114" t="s">
        <v>1365</v>
      </c>
      <c r="C6" s="59"/>
      <c r="D6" s="61"/>
      <c r="E6" s="82"/>
      <c r="F6" s="92"/>
    </row>
    <row r="7" spans="1:6" s="50" customFormat="1">
      <c r="A7" s="58"/>
      <c r="B7" s="116"/>
      <c r="C7" s="59"/>
      <c r="D7" s="61"/>
      <c r="E7" s="82"/>
      <c r="F7" s="92"/>
    </row>
    <row r="8" spans="1:6" s="50" customFormat="1">
      <c r="A8" s="58">
        <v>3.1</v>
      </c>
      <c r="B8" s="114" t="s">
        <v>978</v>
      </c>
      <c r="C8" s="59"/>
      <c r="D8" s="61"/>
      <c r="E8" s="82"/>
      <c r="F8" s="92"/>
    </row>
    <row r="9" spans="1:6" s="50" customFormat="1">
      <c r="A9" s="58"/>
      <c r="B9" s="114"/>
      <c r="C9" s="59"/>
      <c r="D9" s="61"/>
      <c r="E9" s="82"/>
      <c r="F9" s="92"/>
    </row>
    <row r="10" spans="1:6" s="50" customFormat="1">
      <c r="A10" s="274" t="s">
        <v>1360</v>
      </c>
      <c r="B10" s="117" t="s">
        <v>394</v>
      </c>
      <c r="C10" s="61" t="s">
        <v>986</v>
      </c>
      <c r="D10" s="61">
        <v>180</v>
      </c>
      <c r="E10" s="82"/>
      <c r="F10" s="92">
        <f>D10*E10</f>
        <v>0</v>
      </c>
    </row>
    <row r="11" spans="1:6" s="50" customFormat="1">
      <c r="A11" s="274" t="s">
        <v>36</v>
      </c>
      <c r="B11" s="117" t="s">
        <v>395</v>
      </c>
      <c r="C11" s="59"/>
      <c r="D11" s="61"/>
      <c r="E11" s="82"/>
      <c r="F11" s="92">
        <f t="shared" ref="F11:F80" si="0">D11*E11</f>
        <v>0</v>
      </c>
    </row>
    <row r="12" spans="1:6" s="50" customFormat="1">
      <c r="A12" s="274"/>
      <c r="B12" s="114"/>
      <c r="C12" s="59"/>
      <c r="D12" s="61"/>
      <c r="E12" s="82"/>
      <c r="F12" s="92">
        <f t="shared" si="0"/>
        <v>0</v>
      </c>
    </row>
    <row r="13" spans="1:6" s="50" customFormat="1" ht="45">
      <c r="A13" s="274" t="s">
        <v>1361</v>
      </c>
      <c r="B13" s="117" t="s">
        <v>979</v>
      </c>
      <c r="C13" s="61" t="s">
        <v>986</v>
      </c>
      <c r="D13" s="61">
        <v>135</v>
      </c>
      <c r="E13" s="82"/>
      <c r="F13" s="92">
        <f t="shared" si="0"/>
        <v>0</v>
      </c>
    </row>
    <row r="14" spans="1:6" s="50" customFormat="1">
      <c r="A14" s="274"/>
      <c r="B14" s="117"/>
      <c r="C14" s="59"/>
      <c r="D14" s="61"/>
      <c r="E14" s="82"/>
      <c r="F14" s="92">
        <f t="shared" si="0"/>
        <v>0</v>
      </c>
    </row>
    <row r="15" spans="1:6" s="50" customFormat="1" ht="45">
      <c r="A15" s="274" t="s">
        <v>1366</v>
      </c>
      <c r="B15" s="117" t="s">
        <v>980</v>
      </c>
      <c r="C15" s="61" t="s">
        <v>988</v>
      </c>
      <c r="D15" s="61">
        <v>50</v>
      </c>
      <c r="E15" s="82"/>
      <c r="F15" s="92">
        <f t="shared" si="0"/>
        <v>0</v>
      </c>
    </row>
    <row r="16" spans="1:6" s="50" customFormat="1">
      <c r="A16" s="274"/>
      <c r="B16" s="117"/>
      <c r="D16" s="61"/>
      <c r="E16" s="82"/>
      <c r="F16" s="92">
        <f t="shared" si="0"/>
        <v>0</v>
      </c>
    </row>
    <row r="17" spans="1:6" s="50" customFormat="1" ht="30">
      <c r="A17" s="274" t="s">
        <v>1367</v>
      </c>
      <c r="B17" s="117" t="s">
        <v>1383</v>
      </c>
      <c r="C17" s="50" t="s">
        <v>988</v>
      </c>
      <c r="D17" s="61">
        <v>83</v>
      </c>
      <c r="E17" s="82"/>
      <c r="F17" s="92">
        <f t="shared" si="0"/>
        <v>0</v>
      </c>
    </row>
    <row r="18" spans="1:6" s="50" customFormat="1">
      <c r="A18" s="274"/>
      <c r="B18" s="117"/>
      <c r="C18" s="59"/>
      <c r="D18" s="61"/>
      <c r="E18" s="82"/>
      <c r="F18" s="92">
        <f t="shared" si="0"/>
        <v>0</v>
      </c>
    </row>
    <row r="19" spans="1:6" s="50" customFormat="1" ht="45">
      <c r="A19" s="274" t="s">
        <v>1368</v>
      </c>
      <c r="B19" s="117" t="s">
        <v>639</v>
      </c>
      <c r="C19" s="59" t="s">
        <v>986</v>
      </c>
      <c r="D19" s="61">
        <v>168</v>
      </c>
      <c r="E19" s="82"/>
      <c r="F19" s="92">
        <f t="shared" si="0"/>
        <v>0</v>
      </c>
    </row>
    <row r="20" spans="1:6" s="50" customFormat="1">
      <c r="A20" s="274"/>
      <c r="B20" s="117"/>
      <c r="C20" s="59"/>
      <c r="D20" s="61"/>
      <c r="E20" s="82"/>
      <c r="F20" s="92">
        <f t="shared" si="0"/>
        <v>0</v>
      </c>
    </row>
    <row r="21" spans="1:6" s="50" customFormat="1" ht="30">
      <c r="A21" s="274" t="s">
        <v>1369</v>
      </c>
      <c r="B21" s="117" t="s">
        <v>981</v>
      </c>
      <c r="C21" s="61" t="s">
        <v>988</v>
      </c>
      <c r="D21" s="61"/>
      <c r="E21" s="82"/>
      <c r="F21" s="92">
        <f t="shared" si="0"/>
        <v>0</v>
      </c>
    </row>
    <row r="22" spans="1:6" s="50" customFormat="1">
      <c r="A22" s="274"/>
      <c r="B22" s="117"/>
      <c r="C22" s="61"/>
      <c r="D22" s="61"/>
      <c r="E22" s="82"/>
      <c r="F22" s="92"/>
    </row>
    <row r="23" spans="1:6" s="50" customFormat="1">
      <c r="A23" s="274" t="s">
        <v>1370</v>
      </c>
      <c r="B23" s="117" t="s">
        <v>982</v>
      </c>
      <c r="C23" s="61" t="s">
        <v>988</v>
      </c>
      <c r="D23" s="61">
        <v>50</v>
      </c>
      <c r="E23" s="82"/>
      <c r="F23" s="92">
        <f t="shared" si="0"/>
        <v>0</v>
      </c>
    </row>
    <row r="24" spans="1:6" s="50" customFormat="1">
      <c r="A24" s="274"/>
      <c r="B24" s="117"/>
      <c r="C24" s="59"/>
      <c r="D24" s="61"/>
      <c r="E24" s="82"/>
      <c r="F24" s="92">
        <f t="shared" si="0"/>
        <v>0</v>
      </c>
    </row>
    <row r="25" spans="1:6" s="50" customFormat="1" ht="30">
      <c r="A25" s="274" t="s">
        <v>1371</v>
      </c>
      <c r="B25" s="117" t="s">
        <v>403</v>
      </c>
      <c r="C25" s="59" t="s">
        <v>396</v>
      </c>
      <c r="D25" s="61" t="s">
        <v>983</v>
      </c>
      <c r="E25" s="82"/>
      <c r="F25" s="92">
        <f>E25</f>
        <v>0</v>
      </c>
    </row>
    <row r="26" spans="1:6" s="50" customFormat="1">
      <c r="A26" s="274"/>
      <c r="B26" s="117" t="s">
        <v>404</v>
      </c>
      <c r="C26" s="59"/>
      <c r="D26" s="61"/>
      <c r="E26" s="82"/>
      <c r="F26" s="92"/>
    </row>
    <row r="27" spans="1:6" s="50" customFormat="1">
      <c r="A27" s="274"/>
      <c r="B27" s="117"/>
      <c r="C27" s="59"/>
      <c r="D27" s="61"/>
      <c r="E27" s="82"/>
      <c r="F27" s="92">
        <f t="shared" si="0"/>
        <v>0</v>
      </c>
    </row>
    <row r="28" spans="1:6" s="50" customFormat="1" ht="30">
      <c r="A28" s="274" t="s">
        <v>1372</v>
      </c>
      <c r="B28" s="117" t="s">
        <v>984</v>
      </c>
      <c r="C28" s="59" t="s">
        <v>396</v>
      </c>
      <c r="D28" s="61" t="s">
        <v>983</v>
      </c>
      <c r="E28" s="82"/>
      <c r="F28" s="92">
        <f>E28</f>
        <v>0</v>
      </c>
    </row>
    <row r="29" spans="1:6" s="50" customFormat="1">
      <c r="A29" s="274"/>
      <c r="B29" s="117"/>
      <c r="C29" s="59"/>
      <c r="D29" s="61"/>
      <c r="E29" s="82"/>
      <c r="F29" s="92">
        <f t="shared" si="0"/>
        <v>0</v>
      </c>
    </row>
    <row r="30" spans="1:6" s="50" customFormat="1">
      <c r="A30" s="274"/>
      <c r="B30" s="114" t="s">
        <v>985</v>
      </c>
      <c r="C30" s="59"/>
      <c r="D30" s="61"/>
      <c r="E30" s="82"/>
      <c r="F30" s="92">
        <f t="shared" si="0"/>
        <v>0</v>
      </c>
    </row>
    <row r="31" spans="1:6" s="50" customFormat="1">
      <c r="A31" s="274"/>
      <c r="B31" s="114" t="s">
        <v>45</v>
      </c>
      <c r="C31" s="59"/>
      <c r="D31" s="61"/>
      <c r="E31" s="82"/>
      <c r="F31" s="92">
        <f t="shared" si="0"/>
        <v>0</v>
      </c>
    </row>
    <row r="32" spans="1:6" s="50" customFormat="1">
      <c r="A32" s="274"/>
      <c r="B32" s="117"/>
      <c r="C32" s="59"/>
      <c r="D32" s="61"/>
      <c r="E32" s="82"/>
      <c r="F32" s="92">
        <f t="shared" si="0"/>
        <v>0</v>
      </c>
    </row>
    <row r="33" spans="1:6" s="50" customFormat="1">
      <c r="A33" s="274" t="s">
        <v>1373</v>
      </c>
      <c r="B33" s="117" t="s">
        <v>495</v>
      </c>
      <c r="C33" s="61" t="s">
        <v>986</v>
      </c>
      <c r="D33" s="61">
        <v>33</v>
      </c>
      <c r="E33" s="82"/>
      <c r="F33" s="92">
        <f t="shared" si="0"/>
        <v>0</v>
      </c>
    </row>
    <row r="34" spans="1:6" s="50" customFormat="1">
      <c r="A34" s="274"/>
      <c r="B34" s="114"/>
      <c r="C34" s="59"/>
      <c r="D34" s="61"/>
      <c r="E34" s="82"/>
      <c r="F34" s="92">
        <f t="shared" si="0"/>
        <v>0</v>
      </c>
    </row>
    <row r="35" spans="1:6" s="50" customFormat="1" ht="30">
      <c r="A35" s="274"/>
      <c r="B35" s="114" t="s">
        <v>496</v>
      </c>
      <c r="C35" s="59"/>
      <c r="D35" s="61"/>
      <c r="E35" s="82"/>
      <c r="F35" s="92">
        <f t="shared" si="0"/>
        <v>0</v>
      </c>
    </row>
    <row r="36" spans="1:6" s="50" customFormat="1">
      <c r="A36" s="274"/>
      <c r="B36" s="118"/>
      <c r="C36" s="59"/>
      <c r="D36" s="61"/>
      <c r="E36" s="82"/>
      <c r="F36" s="92">
        <f t="shared" si="0"/>
        <v>0</v>
      </c>
    </row>
    <row r="37" spans="1:6" s="50" customFormat="1">
      <c r="A37" s="274" t="s">
        <v>1375</v>
      </c>
      <c r="B37" s="117" t="s">
        <v>987</v>
      </c>
      <c r="C37" s="61" t="s">
        <v>988</v>
      </c>
      <c r="D37" s="61">
        <v>10</v>
      </c>
      <c r="E37" s="82"/>
      <c r="F37" s="92">
        <f t="shared" si="0"/>
        <v>0</v>
      </c>
    </row>
    <row r="38" spans="1:6" s="50" customFormat="1">
      <c r="A38" s="274"/>
      <c r="B38" s="117"/>
      <c r="C38" s="59"/>
      <c r="D38" s="61"/>
      <c r="E38" s="82"/>
      <c r="F38" s="92">
        <f t="shared" si="0"/>
        <v>0</v>
      </c>
    </row>
    <row r="39" spans="1:6" s="50" customFormat="1">
      <c r="A39" s="274" t="s">
        <v>1376</v>
      </c>
      <c r="B39" s="117" t="s">
        <v>1374</v>
      </c>
      <c r="C39" s="59" t="s">
        <v>988</v>
      </c>
      <c r="D39" s="61">
        <v>1</v>
      </c>
      <c r="E39" s="82"/>
      <c r="F39" s="92">
        <f t="shared" si="0"/>
        <v>0</v>
      </c>
    </row>
    <row r="40" spans="1:6" s="50" customFormat="1">
      <c r="A40" s="274"/>
      <c r="B40" s="117"/>
      <c r="C40" s="59"/>
      <c r="D40" s="61"/>
      <c r="E40" s="82"/>
      <c r="F40" s="92"/>
    </row>
    <row r="41" spans="1:6" s="50" customFormat="1">
      <c r="A41" s="274" t="s">
        <v>1377</v>
      </c>
      <c r="B41" s="117" t="s">
        <v>991</v>
      </c>
      <c r="C41" s="61" t="s">
        <v>986</v>
      </c>
      <c r="D41" s="61">
        <v>135</v>
      </c>
      <c r="E41" s="82"/>
      <c r="F41" s="92">
        <f t="shared" si="0"/>
        <v>0</v>
      </c>
    </row>
    <row r="42" spans="1:6" s="50" customFormat="1">
      <c r="A42" s="274"/>
      <c r="B42" s="117"/>
      <c r="C42" s="61"/>
      <c r="D42" s="61"/>
      <c r="E42" s="82"/>
      <c r="F42" s="92">
        <f t="shared" si="0"/>
        <v>0</v>
      </c>
    </row>
    <row r="43" spans="1:6" s="97" customFormat="1">
      <c r="A43" s="94"/>
      <c r="B43" s="116" t="s">
        <v>1023</v>
      </c>
      <c r="C43" s="601"/>
      <c r="D43" s="601"/>
      <c r="E43" s="602"/>
      <c r="F43" s="64">
        <f>SUM(F10:F42)</f>
        <v>0</v>
      </c>
    </row>
    <row r="44" spans="1:6">
      <c r="A44" s="592" t="s">
        <v>0</v>
      </c>
      <c r="B44" s="593" t="s">
        <v>1</v>
      </c>
      <c r="C44" s="592" t="s">
        <v>2</v>
      </c>
      <c r="D44" s="594" t="s">
        <v>798</v>
      </c>
      <c r="E44" s="595" t="s">
        <v>640</v>
      </c>
      <c r="F44" s="596" t="s">
        <v>1392</v>
      </c>
    </row>
    <row r="45" spans="1:6" s="50" customFormat="1">
      <c r="A45" s="606"/>
      <c r="B45" s="396" t="s">
        <v>1022</v>
      </c>
      <c r="C45" s="606"/>
      <c r="D45" s="607"/>
      <c r="E45" s="608"/>
      <c r="F45" s="609">
        <f>F43</f>
        <v>0</v>
      </c>
    </row>
    <row r="46" spans="1:6" s="50" customFormat="1" ht="6" customHeight="1">
      <c r="A46" s="606"/>
      <c r="B46" s="396"/>
      <c r="C46" s="606"/>
      <c r="D46" s="607"/>
      <c r="E46" s="608"/>
      <c r="F46" s="609"/>
    </row>
    <row r="47" spans="1:6" s="50" customFormat="1">
      <c r="A47" s="274"/>
      <c r="B47" s="114" t="s">
        <v>993</v>
      </c>
      <c r="C47" s="59"/>
      <c r="D47" s="61"/>
      <c r="E47" s="82"/>
      <c r="F47" s="92">
        <f t="shared" si="0"/>
        <v>0</v>
      </c>
    </row>
    <row r="48" spans="1:6" s="50" customFormat="1">
      <c r="A48" s="274"/>
      <c r="B48" s="117"/>
      <c r="C48" s="59"/>
      <c r="D48" s="61"/>
      <c r="E48" s="82"/>
      <c r="F48" s="92">
        <f t="shared" si="0"/>
        <v>0</v>
      </c>
    </row>
    <row r="49" spans="1:6" s="50" customFormat="1" ht="17.25">
      <c r="A49" s="274" t="s">
        <v>1378</v>
      </c>
      <c r="B49" s="117" t="s">
        <v>994</v>
      </c>
      <c r="C49" s="61" t="s">
        <v>681</v>
      </c>
      <c r="D49" s="61">
        <v>6</v>
      </c>
      <c r="E49" s="82"/>
      <c r="F49" s="92">
        <f t="shared" si="0"/>
        <v>0</v>
      </c>
    </row>
    <row r="50" spans="1:6" s="50" customFormat="1">
      <c r="A50" s="274"/>
      <c r="B50" s="117"/>
      <c r="C50" s="61"/>
      <c r="D50" s="61"/>
      <c r="E50" s="82"/>
      <c r="F50" s="92">
        <f t="shared" si="0"/>
        <v>0</v>
      </c>
    </row>
    <row r="51" spans="1:6" s="50" customFormat="1">
      <c r="A51" s="274" t="s">
        <v>1379</v>
      </c>
      <c r="B51" s="117" t="s">
        <v>995</v>
      </c>
      <c r="C51" s="61" t="s">
        <v>996</v>
      </c>
      <c r="D51" s="61">
        <v>50</v>
      </c>
      <c r="E51" s="82"/>
      <c r="F51" s="92">
        <f t="shared" si="0"/>
        <v>0</v>
      </c>
    </row>
    <row r="52" spans="1:6" s="50" customFormat="1">
      <c r="A52" s="274"/>
      <c r="B52" s="117"/>
      <c r="C52" s="61"/>
      <c r="D52" s="61"/>
      <c r="E52" s="82"/>
      <c r="F52" s="92">
        <f t="shared" si="0"/>
        <v>0</v>
      </c>
    </row>
    <row r="53" spans="1:6" s="50" customFormat="1">
      <c r="A53" s="274"/>
      <c r="B53" s="114" t="s">
        <v>998</v>
      </c>
      <c r="C53" s="61"/>
      <c r="D53" s="61"/>
      <c r="E53" s="82"/>
      <c r="F53" s="92">
        <f t="shared" si="0"/>
        <v>0</v>
      </c>
    </row>
    <row r="54" spans="1:6" s="50" customFormat="1">
      <c r="A54" s="274"/>
      <c r="B54" s="117"/>
      <c r="C54" s="59"/>
      <c r="D54" s="61"/>
      <c r="E54" s="82"/>
      <c r="F54" s="92">
        <f t="shared" si="0"/>
        <v>0</v>
      </c>
    </row>
    <row r="55" spans="1:6" s="50" customFormat="1" ht="30">
      <c r="A55" s="274"/>
      <c r="B55" s="117" t="s">
        <v>999</v>
      </c>
      <c r="C55" s="61"/>
      <c r="D55" s="61"/>
      <c r="E55" s="82"/>
      <c r="F55" s="92">
        <f t="shared" si="0"/>
        <v>0</v>
      </c>
    </row>
    <row r="56" spans="1:6" s="50" customFormat="1">
      <c r="A56" s="274"/>
      <c r="B56" s="117"/>
      <c r="C56" s="61"/>
      <c r="D56" s="61"/>
      <c r="E56" s="82"/>
      <c r="F56" s="92">
        <f t="shared" si="0"/>
        <v>0</v>
      </c>
    </row>
    <row r="57" spans="1:6" s="50" customFormat="1">
      <c r="A57" s="274" t="s">
        <v>1380</v>
      </c>
      <c r="B57" s="117" t="s">
        <v>1000</v>
      </c>
      <c r="C57" s="61" t="s">
        <v>1001</v>
      </c>
      <c r="D57" s="61">
        <v>70</v>
      </c>
      <c r="E57" s="82"/>
      <c r="F57" s="92">
        <f t="shared" si="0"/>
        <v>0</v>
      </c>
    </row>
    <row r="58" spans="1:6" s="50" customFormat="1">
      <c r="A58" s="274"/>
      <c r="B58" s="117"/>
      <c r="C58" s="61"/>
      <c r="D58" s="61"/>
      <c r="E58" s="82"/>
      <c r="F58" s="92">
        <f t="shared" si="0"/>
        <v>0</v>
      </c>
    </row>
    <row r="59" spans="1:6" s="50" customFormat="1">
      <c r="A59" s="274" t="s">
        <v>1381</v>
      </c>
      <c r="B59" s="117" t="s">
        <v>1002</v>
      </c>
      <c r="C59" s="61" t="s">
        <v>1001</v>
      </c>
      <c r="D59" s="61">
        <v>130</v>
      </c>
      <c r="E59" s="82"/>
      <c r="F59" s="92">
        <f t="shared" si="0"/>
        <v>0</v>
      </c>
    </row>
    <row r="60" spans="1:6" s="50" customFormat="1">
      <c r="A60" s="274"/>
      <c r="B60" s="117"/>
      <c r="C60" s="61"/>
      <c r="D60" s="61"/>
      <c r="E60" s="82"/>
      <c r="F60" s="92">
        <f t="shared" si="0"/>
        <v>0</v>
      </c>
    </row>
    <row r="61" spans="1:6" s="50" customFormat="1">
      <c r="A61" s="274" t="s">
        <v>1382</v>
      </c>
      <c r="B61" s="117" t="s">
        <v>1003</v>
      </c>
      <c r="C61" s="61" t="s">
        <v>1001</v>
      </c>
      <c r="D61" s="61">
        <v>15</v>
      </c>
      <c r="E61" s="82"/>
      <c r="F61" s="92">
        <f t="shared" si="0"/>
        <v>0</v>
      </c>
    </row>
    <row r="62" spans="1:6" s="50" customFormat="1">
      <c r="A62" s="274"/>
      <c r="B62" s="117"/>
      <c r="C62" s="61"/>
      <c r="D62" s="61"/>
      <c r="E62" s="82"/>
      <c r="F62" s="92">
        <f t="shared" si="0"/>
        <v>0</v>
      </c>
    </row>
    <row r="63" spans="1:6" s="50" customFormat="1" ht="30">
      <c r="A63" s="274" t="s">
        <v>1407</v>
      </c>
      <c r="B63" s="117" t="s">
        <v>1004</v>
      </c>
      <c r="C63" s="61" t="s">
        <v>681</v>
      </c>
      <c r="D63" s="61">
        <v>135</v>
      </c>
      <c r="E63" s="82"/>
      <c r="F63" s="92">
        <f t="shared" si="0"/>
        <v>0</v>
      </c>
    </row>
    <row r="64" spans="1:6" s="50" customFormat="1">
      <c r="A64" s="274"/>
      <c r="B64" s="117"/>
      <c r="C64" s="61"/>
      <c r="D64" s="61"/>
      <c r="E64" s="82"/>
      <c r="F64" s="92">
        <f t="shared" si="0"/>
        <v>0</v>
      </c>
    </row>
    <row r="65" spans="1:6" s="50" customFormat="1">
      <c r="A65" s="274"/>
      <c r="B65" s="114" t="s">
        <v>37</v>
      </c>
      <c r="C65" s="59"/>
      <c r="D65" s="61"/>
      <c r="E65" s="82"/>
      <c r="F65" s="92">
        <f t="shared" ref="F65:F77" si="1">D65*E65</f>
        <v>0</v>
      </c>
    </row>
    <row r="66" spans="1:6" s="50" customFormat="1">
      <c r="A66" s="274"/>
      <c r="B66" s="119"/>
      <c r="C66" s="59"/>
      <c r="D66" s="61"/>
      <c r="E66" s="82"/>
      <c r="F66" s="92">
        <f t="shared" si="1"/>
        <v>0</v>
      </c>
    </row>
    <row r="67" spans="1:6" s="50" customFormat="1" ht="16.149999999999999" customHeight="1">
      <c r="A67" s="274" t="s">
        <v>1408</v>
      </c>
      <c r="B67" s="117" t="s">
        <v>38</v>
      </c>
      <c r="C67" s="59"/>
      <c r="D67" s="61"/>
      <c r="E67" s="82"/>
      <c r="F67" s="92">
        <f t="shared" si="1"/>
        <v>0</v>
      </c>
    </row>
    <row r="68" spans="1:6" s="50" customFormat="1" ht="30">
      <c r="A68" s="274"/>
      <c r="B68" s="117" t="s">
        <v>39</v>
      </c>
      <c r="C68" s="59"/>
      <c r="D68" s="61"/>
      <c r="E68" s="82"/>
      <c r="F68" s="92">
        <f t="shared" si="1"/>
        <v>0</v>
      </c>
    </row>
    <row r="69" spans="1:6" s="50" customFormat="1" ht="17.25">
      <c r="A69" s="274"/>
      <c r="B69" s="117" t="s">
        <v>410</v>
      </c>
      <c r="C69" s="61" t="s">
        <v>681</v>
      </c>
      <c r="D69" s="61">
        <v>135</v>
      </c>
      <c r="E69" s="82"/>
      <c r="F69" s="92">
        <f t="shared" si="1"/>
        <v>0</v>
      </c>
    </row>
    <row r="70" spans="1:6" s="50" customFormat="1">
      <c r="A70" s="274"/>
      <c r="B70" s="117"/>
      <c r="C70" s="59"/>
      <c r="D70" s="61"/>
      <c r="E70" s="82"/>
      <c r="F70" s="92">
        <f t="shared" si="1"/>
        <v>0</v>
      </c>
    </row>
    <row r="71" spans="1:6" s="50" customFormat="1">
      <c r="A71" s="274"/>
      <c r="B71" s="114" t="s">
        <v>40</v>
      </c>
      <c r="C71" s="59"/>
      <c r="D71" s="61"/>
      <c r="E71" s="82"/>
      <c r="F71" s="92">
        <f t="shared" si="1"/>
        <v>0</v>
      </c>
    </row>
    <row r="72" spans="1:6" s="50" customFormat="1">
      <c r="A72" s="274"/>
      <c r="B72" s="117"/>
      <c r="C72" s="59"/>
      <c r="D72" s="61"/>
      <c r="E72" s="82"/>
      <c r="F72" s="92">
        <f t="shared" si="1"/>
        <v>0</v>
      </c>
    </row>
    <row r="73" spans="1:6" s="50" customFormat="1" ht="17.25">
      <c r="A73" s="274" t="s">
        <v>1409</v>
      </c>
      <c r="B73" s="117" t="s">
        <v>41</v>
      </c>
      <c r="C73" s="61" t="s">
        <v>681</v>
      </c>
      <c r="D73" s="61">
        <v>135</v>
      </c>
      <c r="E73" s="82"/>
      <c r="F73" s="92">
        <f t="shared" si="1"/>
        <v>0</v>
      </c>
    </row>
    <row r="74" spans="1:6" s="50" customFormat="1">
      <c r="A74" s="274"/>
      <c r="B74" s="117" t="s">
        <v>42</v>
      </c>
      <c r="C74" s="61"/>
      <c r="D74" s="61"/>
      <c r="E74" s="82"/>
      <c r="F74" s="92">
        <f t="shared" si="1"/>
        <v>0</v>
      </c>
    </row>
    <row r="75" spans="1:6" s="50" customFormat="1">
      <c r="A75" s="274"/>
      <c r="B75" s="117" t="s">
        <v>43</v>
      </c>
      <c r="C75" s="59"/>
      <c r="D75" s="61"/>
      <c r="E75" s="82"/>
      <c r="F75" s="92">
        <f t="shared" si="1"/>
        <v>0</v>
      </c>
    </row>
    <row r="76" spans="1:6" s="50" customFormat="1">
      <c r="A76" s="274"/>
      <c r="B76" s="117" t="s">
        <v>44</v>
      </c>
      <c r="C76" s="59"/>
      <c r="D76" s="61"/>
      <c r="E76" s="82"/>
      <c r="F76" s="92">
        <f t="shared" si="1"/>
        <v>0</v>
      </c>
    </row>
    <row r="77" spans="1:6" s="50" customFormat="1">
      <c r="A77" s="274"/>
      <c r="B77" s="117"/>
      <c r="C77" s="59"/>
      <c r="D77" s="61"/>
      <c r="E77" s="82"/>
      <c r="F77" s="92">
        <f t="shared" si="1"/>
        <v>0</v>
      </c>
    </row>
    <row r="78" spans="1:6" s="50" customFormat="1">
      <c r="A78" s="274"/>
      <c r="B78" s="114" t="s">
        <v>1005</v>
      </c>
      <c r="C78" s="61"/>
      <c r="D78" s="61"/>
      <c r="E78" s="82"/>
      <c r="F78" s="92">
        <f t="shared" si="0"/>
        <v>0</v>
      </c>
    </row>
    <row r="79" spans="1:6" s="50" customFormat="1" ht="17.25">
      <c r="A79" s="274" t="s">
        <v>1410</v>
      </c>
      <c r="B79" s="117" t="s">
        <v>436</v>
      </c>
      <c r="C79" s="61" t="s">
        <v>681</v>
      </c>
      <c r="D79" s="61">
        <v>15</v>
      </c>
      <c r="E79" s="82"/>
      <c r="F79" s="92">
        <f t="shared" si="0"/>
        <v>0</v>
      </c>
    </row>
    <row r="80" spans="1:6" s="50" customFormat="1">
      <c r="A80" s="274"/>
      <c r="B80" s="114" t="s">
        <v>1006</v>
      </c>
      <c r="C80" s="61"/>
      <c r="D80" s="61"/>
      <c r="E80" s="82"/>
      <c r="F80" s="92">
        <f t="shared" si="0"/>
        <v>0</v>
      </c>
    </row>
    <row r="81" spans="1:6" s="50" customFormat="1" ht="30">
      <c r="A81" s="50" t="s">
        <v>1411</v>
      </c>
      <c r="B81" s="117" t="s">
        <v>1007</v>
      </c>
      <c r="C81" s="61" t="s">
        <v>681</v>
      </c>
      <c r="D81" s="61">
        <v>135</v>
      </c>
      <c r="E81" s="82"/>
      <c r="F81" s="92">
        <f t="shared" ref="F81:F131" si="2">D81*E81</f>
        <v>0</v>
      </c>
    </row>
    <row r="82" spans="1:6" s="50" customFormat="1">
      <c r="A82" s="274"/>
      <c r="B82" s="114"/>
      <c r="C82" s="61"/>
      <c r="D82" s="61"/>
      <c r="E82" s="82"/>
      <c r="F82" s="92">
        <f t="shared" si="2"/>
        <v>0</v>
      </c>
    </row>
    <row r="83" spans="1:6" s="50" customFormat="1" ht="45">
      <c r="A83" s="274" t="s">
        <v>1412</v>
      </c>
      <c r="B83" s="117" t="s">
        <v>639</v>
      </c>
      <c r="C83" s="61" t="s">
        <v>681</v>
      </c>
      <c r="D83" s="61">
        <v>168</v>
      </c>
      <c r="E83" s="82"/>
      <c r="F83" s="92">
        <f t="shared" si="2"/>
        <v>0</v>
      </c>
    </row>
    <row r="84" spans="1:6" s="50" customFormat="1">
      <c r="A84" s="274"/>
      <c r="B84" s="114"/>
      <c r="C84" s="61"/>
      <c r="D84" s="61"/>
      <c r="E84" s="82"/>
      <c r="F84" s="92">
        <f t="shared" si="2"/>
        <v>0</v>
      </c>
    </row>
    <row r="85" spans="1:6" s="97" customFormat="1">
      <c r="A85" s="94"/>
      <c r="B85" s="116" t="s">
        <v>1024</v>
      </c>
      <c r="C85" s="63"/>
      <c r="D85" s="601"/>
      <c r="E85" s="602"/>
      <c r="F85" s="64">
        <f>SUM(F45:F84)</f>
        <v>0</v>
      </c>
    </row>
    <row r="86" spans="1:6" s="97" customFormat="1">
      <c r="A86" s="610"/>
      <c r="B86" s="106"/>
      <c r="C86" s="611"/>
      <c r="D86" s="612"/>
      <c r="E86" s="613"/>
      <c r="F86" s="614"/>
    </row>
    <row r="87" spans="1:6" s="97" customFormat="1">
      <c r="A87" s="610"/>
      <c r="B87" s="106"/>
      <c r="C87" s="611"/>
      <c r="D87" s="612"/>
      <c r="E87" s="613"/>
      <c r="F87" s="614"/>
    </row>
    <row r="88" spans="1:6">
      <c r="A88" s="592" t="s">
        <v>0</v>
      </c>
      <c r="B88" s="593" t="s">
        <v>1</v>
      </c>
      <c r="C88" s="592" t="s">
        <v>2</v>
      </c>
      <c r="D88" s="594" t="s">
        <v>798</v>
      </c>
      <c r="E88" s="595" t="s">
        <v>640</v>
      </c>
      <c r="F88" s="596" t="s">
        <v>1392</v>
      </c>
    </row>
    <row r="89" spans="1:6" s="50" customFormat="1">
      <c r="A89" s="274"/>
      <c r="B89" s="117"/>
      <c r="C89" s="59"/>
      <c r="D89" s="61"/>
      <c r="E89" s="82"/>
      <c r="F89" s="92"/>
    </row>
    <row r="90" spans="1:6" s="50" customFormat="1">
      <c r="A90" s="274"/>
      <c r="B90" s="114" t="s">
        <v>1008</v>
      </c>
      <c r="C90" s="59"/>
      <c r="D90" s="61"/>
      <c r="E90" s="82"/>
      <c r="F90" s="92">
        <f t="shared" si="2"/>
        <v>0</v>
      </c>
    </row>
    <row r="91" spans="1:6" s="50" customFormat="1">
      <c r="A91" s="274"/>
      <c r="B91" s="114"/>
      <c r="C91" s="59"/>
      <c r="D91" s="61"/>
      <c r="E91" s="82"/>
      <c r="F91" s="92">
        <f t="shared" si="2"/>
        <v>0</v>
      </c>
    </row>
    <row r="92" spans="1:6" s="50" customFormat="1">
      <c r="A92" s="274">
        <v>3.2</v>
      </c>
      <c r="B92" s="114" t="s">
        <v>1009</v>
      </c>
      <c r="C92" s="59"/>
      <c r="D92" s="61"/>
      <c r="E92" s="82"/>
      <c r="F92" s="92">
        <f t="shared" si="2"/>
        <v>0</v>
      </c>
    </row>
    <row r="93" spans="1:6" s="50" customFormat="1">
      <c r="A93" s="274"/>
      <c r="B93" s="117"/>
      <c r="C93" s="59"/>
      <c r="D93" s="61"/>
      <c r="E93" s="82"/>
      <c r="F93" s="92">
        <f t="shared" si="2"/>
        <v>0</v>
      </c>
    </row>
    <row r="94" spans="1:6" s="50" customFormat="1">
      <c r="A94" s="274" t="s">
        <v>1362</v>
      </c>
      <c r="B94" s="117" t="s">
        <v>1010</v>
      </c>
      <c r="C94" s="59"/>
      <c r="D94" s="61"/>
      <c r="E94" s="82"/>
      <c r="F94" s="92">
        <f t="shared" si="2"/>
        <v>0</v>
      </c>
    </row>
    <row r="95" spans="1:6" s="50" customFormat="1">
      <c r="A95" s="274"/>
      <c r="B95" s="117"/>
      <c r="C95" s="59"/>
      <c r="D95" s="61"/>
      <c r="E95" s="82"/>
      <c r="F95" s="92">
        <f t="shared" si="2"/>
        <v>0</v>
      </c>
    </row>
    <row r="96" spans="1:6" s="50" customFormat="1" ht="17.25">
      <c r="A96" s="274" t="s">
        <v>1363</v>
      </c>
      <c r="B96" s="117" t="s">
        <v>735</v>
      </c>
      <c r="C96" s="61" t="s">
        <v>682</v>
      </c>
      <c r="D96" s="61">
        <v>4</v>
      </c>
      <c r="E96" s="82"/>
      <c r="F96" s="92">
        <f t="shared" si="2"/>
        <v>0</v>
      </c>
    </row>
    <row r="97" spans="1:6" s="50" customFormat="1">
      <c r="A97" s="274"/>
      <c r="B97" s="117"/>
      <c r="C97" s="59"/>
      <c r="D97" s="61"/>
      <c r="E97" s="82"/>
      <c r="F97" s="92">
        <f t="shared" si="2"/>
        <v>0</v>
      </c>
    </row>
    <row r="98" spans="1:6" s="50" customFormat="1" ht="17.25">
      <c r="A98" s="274" t="s">
        <v>1364</v>
      </c>
      <c r="B98" s="117" t="s">
        <v>726</v>
      </c>
      <c r="C98" s="61" t="s">
        <v>682</v>
      </c>
      <c r="D98" s="61">
        <v>10</v>
      </c>
      <c r="E98" s="82"/>
      <c r="F98" s="92">
        <f t="shared" si="2"/>
        <v>0</v>
      </c>
    </row>
    <row r="99" spans="1:6" s="50" customFormat="1">
      <c r="A99" s="274"/>
      <c r="B99" s="117"/>
      <c r="C99" s="61"/>
      <c r="D99" s="61"/>
      <c r="E99" s="82"/>
      <c r="F99" s="92">
        <f t="shared" si="2"/>
        <v>0</v>
      </c>
    </row>
    <row r="100" spans="1:6" s="50" customFormat="1">
      <c r="A100" s="274"/>
      <c r="B100" s="116" t="s">
        <v>993</v>
      </c>
      <c r="C100" s="61"/>
      <c r="D100" s="61"/>
      <c r="E100" s="82"/>
      <c r="F100" s="92">
        <f t="shared" si="2"/>
        <v>0</v>
      </c>
    </row>
    <row r="101" spans="1:6" s="50" customFormat="1">
      <c r="A101" s="274"/>
      <c r="B101" s="117"/>
      <c r="C101" s="61"/>
      <c r="D101" s="61"/>
      <c r="E101" s="82"/>
      <c r="F101" s="92">
        <f t="shared" si="2"/>
        <v>0</v>
      </c>
    </row>
    <row r="102" spans="1:6" s="50" customFormat="1" ht="17.25">
      <c r="A102" s="274" t="s">
        <v>827</v>
      </c>
      <c r="B102" s="117" t="s">
        <v>1011</v>
      </c>
      <c r="C102" s="61" t="s">
        <v>681</v>
      </c>
      <c r="D102" s="61">
        <v>34</v>
      </c>
      <c r="E102" s="82"/>
      <c r="F102" s="92">
        <f t="shared" si="2"/>
        <v>0</v>
      </c>
    </row>
    <row r="103" spans="1:6" s="50" customFormat="1">
      <c r="A103" s="274"/>
      <c r="B103" s="117"/>
      <c r="C103" s="61"/>
      <c r="D103" s="61"/>
      <c r="E103" s="82"/>
      <c r="F103" s="92">
        <f t="shared" si="2"/>
        <v>0</v>
      </c>
    </row>
    <row r="104" spans="1:6" s="50" customFormat="1" ht="17.25">
      <c r="A104" s="274" t="s">
        <v>828</v>
      </c>
      <c r="B104" s="117" t="s">
        <v>1012</v>
      </c>
      <c r="C104" s="61" t="s">
        <v>681</v>
      </c>
      <c r="D104" s="61">
        <v>72</v>
      </c>
      <c r="E104" s="82"/>
      <c r="F104" s="92">
        <f t="shared" si="2"/>
        <v>0</v>
      </c>
    </row>
    <row r="105" spans="1:6" s="50" customFormat="1">
      <c r="A105" s="274"/>
      <c r="B105" s="117"/>
      <c r="C105" s="61"/>
      <c r="D105" s="61"/>
      <c r="E105" s="82"/>
      <c r="F105" s="92">
        <f t="shared" si="2"/>
        <v>0</v>
      </c>
    </row>
    <row r="106" spans="1:6" s="50" customFormat="1">
      <c r="A106" s="274"/>
      <c r="B106" s="114" t="s">
        <v>998</v>
      </c>
      <c r="C106" s="59"/>
      <c r="D106" s="61"/>
      <c r="E106" s="82"/>
      <c r="F106" s="92">
        <f t="shared" si="2"/>
        <v>0</v>
      </c>
    </row>
    <row r="107" spans="1:6" s="50" customFormat="1">
      <c r="A107" s="274"/>
      <c r="B107" s="117"/>
      <c r="C107" s="59"/>
      <c r="D107" s="61"/>
      <c r="E107" s="82"/>
      <c r="F107" s="92">
        <f t="shared" si="2"/>
        <v>0</v>
      </c>
    </row>
    <row r="108" spans="1:6" s="50" customFormat="1" ht="30">
      <c r="A108" s="274"/>
      <c r="B108" s="117" t="s">
        <v>999</v>
      </c>
      <c r="C108" s="59"/>
      <c r="D108" s="61"/>
      <c r="E108" s="82"/>
      <c r="F108" s="92">
        <f t="shared" si="2"/>
        <v>0</v>
      </c>
    </row>
    <row r="109" spans="1:6" s="50" customFormat="1">
      <c r="A109" s="274"/>
      <c r="B109" s="117"/>
      <c r="C109" s="59"/>
      <c r="D109" s="61"/>
      <c r="E109" s="82"/>
      <c r="F109" s="92">
        <f t="shared" si="2"/>
        <v>0</v>
      </c>
    </row>
    <row r="110" spans="1:6" s="50" customFormat="1">
      <c r="A110" s="274" t="s">
        <v>1031</v>
      </c>
      <c r="B110" s="117" t="s">
        <v>1000</v>
      </c>
      <c r="C110" s="59" t="s">
        <v>20</v>
      </c>
      <c r="D110" s="61">
        <v>276</v>
      </c>
      <c r="E110" s="82"/>
      <c r="F110" s="92">
        <f t="shared" si="2"/>
        <v>0</v>
      </c>
    </row>
    <row r="111" spans="1:6" s="50" customFormat="1">
      <c r="A111" s="274"/>
      <c r="B111" s="117"/>
      <c r="C111" s="59"/>
      <c r="D111" s="61"/>
      <c r="E111" s="82"/>
      <c r="F111" s="92">
        <f t="shared" si="2"/>
        <v>0</v>
      </c>
    </row>
    <row r="112" spans="1:6" s="50" customFormat="1">
      <c r="A112" s="274" t="s">
        <v>1079</v>
      </c>
      <c r="B112" s="117" t="s">
        <v>1002</v>
      </c>
      <c r="C112" s="59" t="s">
        <v>20</v>
      </c>
      <c r="D112" s="61"/>
      <c r="E112" s="82"/>
      <c r="F112" s="92">
        <f t="shared" si="2"/>
        <v>0</v>
      </c>
    </row>
    <row r="113" spans="1:6" s="50" customFormat="1">
      <c r="A113" s="274"/>
      <c r="B113" s="117"/>
      <c r="C113" s="59"/>
      <c r="D113" s="61"/>
      <c r="E113" s="82"/>
      <c r="F113" s="92">
        <f t="shared" si="2"/>
        <v>0</v>
      </c>
    </row>
    <row r="114" spans="1:6" s="50" customFormat="1">
      <c r="A114" s="274" t="s">
        <v>1080</v>
      </c>
      <c r="B114" s="117" t="s">
        <v>1003</v>
      </c>
      <c r="C114" s="59" t="s">
        <v>20</v>
      </c>
      <c r="D114" s="61">
        <v>90</v>
      </c>
      <c r="E114" s="82"/>
      <c r="F114" s="92">
        <f t="shared" si="2"/>
        <v>0</v>
      </c>
    </row>
    <row r="115" spans="1:6" s="50" customFormat="1">
      <c r="A115" s="274"/>
      <c r="B115" s="117"/>
      <c r="C115" s="59"/>
      <c r="D115" s="61"/>
      <c r="E115" s="82"/>
      <c r="F115" s="92">
        <f t="shared" si="2"/>
        <v>0</v>
      </c>
    </row>
    <row r="116" spans="1:6" s="50" customFormat="1">
      <c r="A116" s="274" t="s">
        <v>1081</v>
      </c>
      <c r="B116" s="117" t="s">
        <v>1013</v>
      </c>
      <c r="C116" s="59" t="s">
        <v>20</v>
      </c>
      <c r="D116" s="61">
        <v>350</v>
      </c>
      <c r="E116" s="82"/>
      <c r="F116" s="92">
        <f t="shared" si="2"/>
        <v>0</v>
      </c>
    </row>
    <row r="117" spans="1:6" s="50" customFormat="1">
      <c r="A117" s="274"/>
      <c r="B117" s="117"/>
      <c r="C117" s="59"/>
      <c r="D117" s="61"/>
      <c r="E117" s="82"/>
      <c r="F117" s="92">
        <f t="shared" si="2"/>
        <v>0</v>
      </c>
    </row>
    <row r="118" spans="1:6" s="50" customFormat="1">
      <c r="A118" s="274"/>
      <c r="B118" s="117"/>
      <c r="C118" s="59"/>
      <c r="D118" s="61"/>
      <c r="E118" s="82"/>
      <c r="F118" s="92"/>
    </row>
    <row r="119" spans="1:6" s="50" customFormat="1">
      <c r="A119" s="274"/>
      <c r="B119" s="117"/>
      <c r="C119" s="59"/>
      <c r="D119" s="61"/>
      <c r="E119" s="82"/>
      <c r="F119" s="92"/>
    </row>
    <row r="120" spans="1:6" s="97" customFormat="1">
      <c r="A120" s="94"/>
      <c r="B120" s="116" t="s">
        <v>1026</v>
      </c>
      <c r="C120" s="63"/>
      <c r="D120" s="601"/>
      <c r="E120" s="602"/>
      <c r="F120" s="64">
        <f>SUM(F90:F119)</f>
        <v>0</v>
      </c>
    </row>
    <row r="121" spans="1:6">
      <c r="A121" s="592" t="s">
        <v>0</v>
      </c>
      <c r="B121" s="593" t="s">
        <v>1</v>
      </c>
      <c r="C121" s="592" t="s">
        <v>2</v>
      </c>
      <c r="D121" s="594" t="s">
        <v>798</v>
      </c>
      <c r="E121" s="595" t="s">
        <v>640</v>
      </c>
      <c r="F121" s="596" t="s">
        <v>1392</v>
      </c>
    </row>
    <row r="122" spans="1:6" s="50" customFormat="1">
      <c r="A122" s="274">
        <v>2.2999999999999998</v>
      </c>
      <c r="B122" s="114" t="s">
        <v>1014</v>
      </c>
      <c r="C122" s="59"/>
      <c r="D122" s="61"/>
      <c r="E122" s="82"/>
      <c r="F122" s="92">
        <f t="shared" si="2"/>
        <v>0</v>
      </c>
    </row>
    <row r="123" spans="1:6" s="50" customFormat="1">
      <c r="A123" s="274"/>
      <c r="B123" s="114" t="s">
        <v>1015</v>
      </c>
      <c r="C123" s="59"/>
      <c r="D123" s="61"/>
      <c r="E123" s="82"/>
      <c r="F123" s="92">
        <f t="shared" si="2"/>
        <v>0</v>
      </c>
    </row>
    <row r="124" spans="1:6" s="50" customFormat="1" ht="30">
      <c r="A124" s="274" t="s">
        <v>1082</v>
      </c>
      <c r="B124" s="117" t="s">
        <v>1016</v>
      </c>
      <c r="C124" s="61" t="s">
        <v>986</v>
      </c>
      <c r="D124" s="61">
        <v>130</v>
      </c>
      <c r="E124" s="82"/>
      <c r="F124" s="92">
        <f t="shared" si="2"/>
        <v>0</v>
      </c>
    </row>
    <row r="125" spans="1:6" s="50" customFormat="1">
      <c r="A125" s="274"/>
      <c r="B125" s="117"/>
      <c r="C125" s="61"/>
      <c r="D125" s="61"/>
      <c r="E125" s="82"/>
      <c r="F125" s="92">
        <f t="shared" si="2"/>
        <v>0</v>
      </c>
    </row>
    <row r="126" spans="1:6" s="50" customFormat="1" ht="30">
      <c r="A126" s="274" t="s">
        <v>1083</v>
      </c>
      <c r="B126" s="117" t="s">
        <v>1017</v>
      </c>
      <c r="C126" s="61" t="s">
        <v>986</v>
      </c>
      <c r="D126" s="61">
        <v>18</v>
      </c>
      <c r="E126" s="82"/>
      <c r="F126" s="92">
        <f t="shared" si="2"/>
        <v>0</v>
      </c>
    </row>
    <row r="127" spans="1:6" s="50" customFormat="1">
      <c r="A127" s="274"/>
      <c r="B127" s="117"/>
      <c r="C127" s="61"/>
      <c r="D127" s="61"/>
      <c r="E127" s="82"/>
      <c r="F127" s="92">
        <f t="shared" si="2"/>
        <v>0</v>
      </c>
    </row>
    <row r="128" spans="1:6" s="50" customFormat="1">
      <c r="A128" s="274"/>
      <c r="B128" s="116" t="s">
        <v>1018</v>
      </c>
      <c r="C128" s="59"/>
      <c r="D128" s="61"/>
      <c r="E128" s="82"/>
      <c r="F128" s="92">
        <f t="shared" si="2"/>
        <v>0</v>
      </c>
    </row>
    <row r="129" spans="1:6" s="50" customFormat="1" ht="30">
      <c r="A129" s="274" t="s">
        <v>1084</v>
      </c>
      <c r="B129" s="117" t="s">
        <v>1016</v>
      </c>
      <c r="C129" s="61" t="s">
        <v>986</v>
      </c>
      <c r="D129" s="61">
        <v>17</v>
      </c>
      <c r="E129" s="82"/>
      <c r="F129" s="92">
        <f t="shared" si="2"/>
        <v>0</v>
      </c>
    </row>
    <row r="130" spans="1:6" s="50" customFormat="1">
      <c r="A130" s="274"/>
      <c r="B130" s="117"/>
      <c r="C130" s="59"/>
      <c r="D130" s="61"/>
      <c r="E130" s="82"/>
      <c r="F130" s="92">
        <f t="shared" si="2"/>
        <v>0</v>
      </c>
    </row>
    <row r="131" spans="1:6" s="50" customFormat="1" ht="90">
      <c r="A131" s="274"/>
      <c r="B131" s="121" t="s">
        <v>1272</v>
      </c>
      <c r="C131" s="59"/>
      <c r="D131" s="61"/>
      <c r="E131" s="82"/>
      <c r="F131" s="92">
        <f t="shared" si="2"/>
        <v>0</v>
      </c>
    </row>
    <row r="132" spans="1:6" s="50" customFormat="1">
      <c r="A132" s="274"/>
      <c r="B132" s="121"/>
      <c r="C132" s="61"/>
      <c r="D132" s="61"/>
      <c r="E132" s="82"/>
      <c r="F132" s="92">
        <f t="shared" ref="F132:F134" si="3">D132*E132</f>
        <v>0</v>
      </c>
    </row>
    <row r="133" spans="1:6" s="50" customFormat="1">
      <c r="A133" s="274" t="s">
        <v>1087</v>
      </c>
      <c r="B133" s="117" t="s">
        <v>1273</v>
      </c>
      <c r="C133" s="61" t="s">
        <v>52</v>
      </c>
      <c r="D133" s="61">
        <v>52</v>
      </c>
      <c r="E133" s="82"/>
      <c r="F133" s="92">
        <f t="shared" si="3"/>
        <v>0</v>
      </c>
    </row>
    <row r="134" spans="1:6" s="50" customFormat="1">
      <c r="A134" s="274"/>
      <c r="B134" s="117"/>
      <c r="C134" s="61"/>
      <c r="D134" s="61"/>
      <c r="E134" s="82"/>
      <c r="F134" s="92">
        <f t="shared" si="3"/>
        <v>0</v>
      </c>
    </row>
    <row r="135" spans="1:6">
      <c r="B135" s="322"/>
      <c r="E135" s="588"/>
    </row>
    <row r="136" spans="1:6" s="147" customFormat="1">
      <c r="A136" s="332"/>
      <c r="B136" s="322" t="s">
        <v>1026</v>
      </c>
      <c r="C136" s="328"/>
      <c r="D136" s="616"/>
      <c r="E136" s="617"/>
      <c r="F136" s="618">
        <f>SUM(F122:F135)</f>
        <v>0</v>
      </c>
    </row>
    <row r="137" spans="1:6" s="147" customFormat="1">
      <c r="A137" s="332"/>
      <c r="B137" s="322"/>
      <c r="C137" s="328"/>
      <c r="D137" s="616"/>
      <c r="E137" s="617"/>
      <c r="F137" s="618"/>
    </row>
    <row r="138" spans="1:6">
      <c r="A138" s="592" t="s">
        <v>0</v>
      </c>
      <c r="B138" s="593" t="s">
        <v>1</v>
      </c>
      <c r="C138" s="592" t="s">
        <v>2</v>
      </c>
      <c r="D138" s="594" t="s">
        <v>798</v>
      </c>
      <c r="E138" s="595" t="s">
        <v>640</v>
      </c>
      <c r="F138" s="596" t="s">
        <v>1392</v>
      </c>
    </row>
    <row r="139" spans="1:6">
      <c r="A139" s="332">
        <v>2.4</v>
      </c>
      <c r="B139" s="322" t="s">
        <v>1275</v>
      </c>
      <c r="C139" s="335"/>
      <c r="E139" s="318"/>
      <c r="F139" s="151">
        <f>D139*E139</f>
        <v>0</v>
      </c>
    </row>
    <row r="140" spans="1:6" s="619" customFormat="1">
      <c r="A140" s="146" t="s">
        <v>36</v>
      </c>
      <c r="B140" s="385" t="s">
        <v>642</v>
      </c>
      <c r="C140" s="146" t="s">
        <v>36</v>
      </c>
      <c r="D140" s="386" t="s">
        <v>36</v>
      </c>
      <c r="E140" s="387"/>
      <c r="F140" s="620" t="s">
        <v>644</v>
      </c>
    </row>
    <row r="141" spans="1:6" s="619" customFormat="1">
      <c r="A141" s="146" t="s">
        <v>36</v>
      </c>
      <c r="B141" s="385"/>
      <c r="C141" s="146" t="s">
        <v>36</v>
      </c>
      <c r="D141" s="386" t="s">
        <v>36</v>
      </c>
      <c r="E141" s="387"/>
      <c r="F141" s="620" t="s">
        <v>644</v>
      </c>
    </row>
    <row r="142" spans="1:6" s="619" customFormat="1">
      <c r="A142" s="146" t="s">
        <v>36</v>
      </c>
      <c r="B142" s="385" t="s">
        <v>646</v>
      </c>
      <c r="C142" s="146" t="s">
        <v>36</v>
      </c>
      <c r="D142" s="386" t="s">
        <v>36</v>
      </c>
      <c r="E142" s="387"/>
      <c r="F142" s="620" t="s">
        <v>644</v>
      </c>
    </row>
    <row r="143" spans="1:6" s="619" customFormat="1" ht="30">
      <c r="A143" s="621" t="s">
        <v>1089</v>
      </c>
      <c r="B143" s="146" t="s">
        <v>1276</v>
      </c>
      <c r="C143" s="146" t="s">
        <v>35</v>
      </c>
      <c r="D143" s="386">
        <v>144</v>
      </c>
      <c r="E143" s="387"/>
      <c r="F143" s="620">
        <f>E143*D143</f>
        <v>0</v>
      </c>
    </row>
    <row r="144" spans="1:6" s="619" customFormat="1">
      <c r="A144" s="146" t="s">
        <v>1277</v>
      </c>
      <c r="B144" s="146" t="s">
        <v>648</v>
      </c>
      <c r="C144" s="146" t="s">
        <v>52</v>
      </c>
      <c r="D144" s="386">
        <v>16</v>
      </c>
      <c r="E144" s="387"/>
      <c r="F144" s="620">
        <f t="shared" ref="F144:F173" si="4">E144*D144</f>
        <v>0</v>
      </c>
    </row>
    <row r="145" spans="1:6" s="619" customFormat="1">
      <c r="A145" s="146"/>
      <c r="B145" s="146"/>
      <c r="C145" s="146"/>
      <c r="D145" s="386"/>
      <c r="E145" s="387"/>
      <c r="F145" s="620"/>
    </row>
    <row r="146" spans="1:6" s="619" customFormat="1">
      <c r="A146" s="146" t="s">
        <v>36</v>
      </c>
      <c r="B146" s="385" t="s">
        <v>649</v>
      </c>
      <c r="C146" s="146" t="s">
        <v>36</v>
      </c>
      <c r="D146" s="386" t="s">
        <v>36</v>
      </c>
      <c r="E146" s="387"/>
      <c r="F146" s="620"/>
    </row>
    <row r="147" spans="1:6" s="619" customFormat="1">
      <c r="A147" s="146" t="s">
        <v>36</v>
      </c>
      <c r="B147" s="146" t="s">
        <v>650</v>
      </c>
      <c r="C147" s="146" t="s">
        <v>36</v>
      </c>
      <c r="D147" s="386"/>
      <c r="E147" s="387"/>
      <c r="F147" s="620"/>
    </row>
    <row r="148" spans="1:6" s="619" customFormat="1">
      <c r="A148" s="146" t="s">
        <v>36</v>
      </c>
      <c r="B148" s="146" t="s">
        <v>1278</v>
      </c>
      <c r="C148" s="146" t="s">
        <v>36</v>
      </c>
      <c r="D148" s="386"/>
      <c r="E148" s="387"/>
      <c r="F148" s="620"/>
    </row>
    <row r="149" spans="1:6" s="619" customFormat="1">
      <c r="A149" s="146" t="s">
        <v>1279</v>
      </c>
      <c r="B149" s="146" t="s">
        <v>1280</v>
      </c>
      <c r="C149" s="146" t="s">
        <v>52</v>
      </c>
      <c r="D149" s="386"/>
      <c r="E149" s="387"/>
      <c r="F149" s="620">
        <f t="shared" ref="F149" si="5">E149*D149</f>
        <v>0</v>
      </c>
    </row>
    <row r="150" spans="1:6" s="619" customFormat="1">
      <c r="A150" s="146" t="s">
        <v>1281</v>
      </c>
      <c r="B150" s="146" t="s">
        <v>1282</v>
      </c>
      <c r="C150" s="146" t="s">
        <v>52</v>
      </c>
      <c r="D150" s="386">
        <v>410</v>
      </c>
      <c r="E150" s="387"/>
      <c r="F150" s="620">
        <f t="shared" si="4"/>
        <v>0</v>
      </c>
    </row>
    <row r="151" spans="1:6" s="619" customFormat="1">
      <c r="A151" s="146" t="s">
        <v>1283</v>
      </c>
      <c r="B151" s="146" t="s">
        <v>1284</v>
      </c>
      <c r="C151" s="146" t="s">
        <v>52</v>
      </c>
      <c r="D151" s="386">
        <v>291</v>
      </c>
      <c r="E151" s="387"/>
      <c r="F151" s="620">
        <f t="shared" si="4"/>
        <v>0</v>
      </c>
    </row>
    <row r="152" spans="1:6" s="619" customFormat="1">
      <c r="A152" s="146" t="s">
        <v>1285</v>
      </c>
      <c r="B152" s="146" t="s">
        <v>804</v>
      </c>
      <c r="C152" s="146" t="s">
        <v>52</v>
      </c>
      <c r="D152" s="386">
        <v>32</v>
      </c>
      <c r="E152" s="387"/>
      <c r="F152" s="620">
        <f t="shared" si="4"/>
        <v>0</v>
      </c>
    </row>
    <row r="153" spans="1:6" s="619" customFormat="1">
      <c r="A153" s="146" t="s">
        <v>1286</v>
      </c>
      <c r="B153" s="146" t="s">
        <v>655</v>
      </c>
      <c r="C153" s="146" t="s">
        <v>52</v>
      </c>
      <c r="D153" s="386">
        <v>32</v>
      </c>
      <c r="E153" s="387"/>
      <c r="F153" s="620">
        <f t="shared" si="4"/>
        <v>0</v>
      </c>
    </row>
    <row r="154" spans="1:6" s="619" customFormat="1">
      <c r="A154" s="146" t="s">
        <v>1287</v>
      </c>
      <c r="B154" s="146" t="s">
        <v>656</v>
      </c>
      <c r="C154" s="146" t="s">
        <v>52</v>
      </c>
      <c r="D154" s="386">
        <v>32</v>
      </c>
      <c r="E154" s="387"/>
      <c r="F154" s="620">
        <f t="shared" si="4"/>
        <v>0</v>
      </c>
    </row>
    <row r="155" spans="1:6" s="619" customFormat="1">
      <c r="A155" s="146" t="s">
        <v>1288</v>
      </c>
      <c r="B155" s="146" t="s">
        <v>657</v>
      </c>
      <c r="C155" s="146" t="s">
        <v>52</v>
      </c>
      <c r="D155" s="386">
        <v>32</v>
      </c>
      <c r="E155" s="387"/>
      <c r="F155" s="620">
        <f t="shared" si="4"/>
        <v>0</v>
      </c>
    </row>
    <row r="156" spans="1:6" s="619" customFormat="1" ht="30">
      <c r="A156" s="146" t="s">
        <v>1289</v>
      </c>
      <c r="B156" s="146" t="s">
        <v>659</v>
      </c>
      <c r="C156" s="146" t="s">
        <v>660</v>
      </c>
      <c r="D156" s="386">
        <v>50</v>
      </c>
      <c r="E156" s="387"/>
      <c r="F156" s="620">
        <f t="shared" si="4"/>
        <v>0</v>
      </c>
    </row>
    <row r="157" spans="1:6" s="619" customFormat="1">
      <c r="A157" s="146"/>
      <c r="B157" s="146"/>
      <c r="C157" s="146"/>
      <c r="D157" s="386"/>
      <c r="E157" s="387"/>
      <c r="F157" s="620"/>
    </row>
    <row r="158" spans="1:6" s="619" customFormat="1">
      <c r="A158" s="146"/>
      <c r="B158" s="385" t="s">
        <v>661</v>
      </c>
      <c r="C158" s="146" t="s">
        <v>36</v>
      </c>
      <c r="D158" s="386" t="s">
        <v>36</v>
      </c>
      <c r="E158" s="387"/>
      <c r="F158" s="620"/>
    </row>
    <row r="159" spans="1:6" s="619" customFormat="1">
      <c r="A159" s="146"/>
      <c r="B159" s="146" t="s">
        <v>1290</v>
      </c>
      <c r="C159" s="146" t="s">
        <v>36</v>
      </c>
      <c r="D159" s="386" t="s">
        <v>36</v>
      </c>
      <c r="E159" s="387"/>
      <c r="F159" s="620"/>
    </row>
    <row r="160" spans="1:6" s="619" customFormat="1" ht="14.45" customHeight="1">
      <c r="A160" s="146" t="s">
        <v>1291</v>
      </c>
      <c r="B160" s="146" t="s">
        <v>663</v>
      </c>
      <c r="C160" s="146" t="s">
        <v>35</v>
      </c>
      <c r="D160" s="386">
        <v>20</v>
      </c>
      <c r="E160" s="387"/>
      <c r="F160" s="620">
        <f t="shared" si="4"/>
        <v>0</v>
      </c>
    </row>
    <row r="161" spans="1:6" s="619" customFormat="1" ht="15.6" customHeight="1">
      <c r="A161" s="146" t="s">
        <v>1292</v>
      </c>
      <c r="B161" s="146" t="s">
        <v>1293</v>
      </c>
      <c r="C161" s="146" t="s">
        <v>52</v>
      </c>
      <c r="D161" s="386">
        <v>50</v>
      </c>
      <c r="E161" s="387"/>
      <c r="F161" s="620">
        <f t="shared" si="4"/>
        <v>0</v>
      </c>
    </row>
    <row r="162" spans="1:6" s="619" customFormat="1">
      <c r="A162" s="146"/>
      <c r="B162" s="146" t="s">
        <v>665</v>
      </c>
      <c r="C162" s="146" t="s">
        <v>36</v>
      </c>
      <c r="D162" s="386" t="s">
        <v>36</v>
      </c>
      <c r="E162" s="387"/>
      <c r="F162" s="620"/>
    </row>
    <row r="163" spans="1:6" s="619" customFormat="1" ht="30">
      <c r="A163" s="146" t="s">
        <v>1295</v>
      </c>
      <c r="B163" s="146" t="s">
        <v>666</v>
      </c>
      <c r="C163" s="146" t="s">
        <v>35</v>
      </c>
      <c r="D163" s="386">
        <f>D160</f>
        <v>20</v>
      </c>
      <c r="E163" s="387"/>
      <c r="F163" s="620">
        <f t="shared" si="4"/>
        <v>0</v>
      </c>
    </row>
    <row r="164" spans="1:6" s="619" customFormat="1" ht="30">
      <c r="A164" s="146" t="s">
        <v>1296</v>
      </c>
      <c r="B164" s="146" t="s">
        <v>1297</v>
      </c>
      <c r="C164" s="146" t="s">
        <v>52</v>
      </c>
      <c r="D164" s="386">
        <f>D161</f>
        <v>50</v>
      </c>
      <c r="E164" s="387"/>
      <c r="F164" s="620">
        <f t="shared" si="4"/>
        <v>0</v>
      </c>
    </row>
    <row r="165" spans="1:6" s="619" customFormat="1">
      <c r="A165" s="146"/>
      <c r="B165" s="146"/>
      <c r="C165" s="146"/>
      <c r="D165" s="386"/>
      <c r="E165" s="387"/>
      <c r="F165" s="620"/>
    </row>
    <row r="166" spans="1:6" s="619" customFormat="1">
      <c r="A166" s="146"/>
      <c r="B166" s="385" t="s">
        <v>668</v>
      </c>
      <c r="C166" s="146" t="s">
        <v>36</v>
      </c>
      <c r="D166" s="386" t="s">
        <v>36</v>
      </c>
      <c r="E166" s="387"/>
      <c r="F166" s="620"/>
    </row>
    <row r="167" spans="1:6" s="619" customFormat="1" ht="45">
      <c r="A167" s="146" t="s">
        <v>1298</v>
      </c>
      <c r="B167" s="146" t="s">
        <v>1299</v>
      </c>
      <c r="C167" s="146" t="s">
        <v>52</v>
      </c>
      <c r="D167" s="386">
        <f>D161</f>
        <v>50</v>
      </c>
      <c r="E167" s="387"/>
      <c r="F167" s="620">
        <f t="shared" si="4"/>
        <v>0</v>
      </c>
    </row>
    <row r="168" spans="1:6" s="619" customFormat="1" ht="30">
      <c r="A168" s="146" t="s">
        <v>1300</v>
      </c>
      <c r="B168" s="146" t="s">
        <v>671</v>
      </c>
      <c r="C168" s="146" t="s">
        <v>52</v>
      </c>
      <c r="D168" s="386">
        <v>24</v>
      </c>
      <c r="E168" s="387"/>
      <c r="F168" s="620">
        <f t="shared" si="4"/>
        <v>0</v>
      </c>
    </row>
    <row r="169" spans="1:6" s="619" customFormat="1" ht="30">
      <c r="A169" s="146" t="s">
        <v>1301</v>
      </c>
      <c r="B169" s="146" t="s">
        <v>672</v>
      </c>
      <c r="C169" s="146" t="s">
        <v>660</v>
      </c>
      <c r="D169" s="386">
        <v>6</v>
      </c>
      <c r="E169" s="387"/>
      <c r="F169" s="620">
        <f t="shared" si="4"/>
        <v>0</v>
      </c>
    </row>
    <row r="170" spans="1:6" s="619" customFormat="1" ht="30">
      <c r="A170" s="146" t="s">
        <v>1302</v>
      </c>
      <c r="B170" s="146" t="s">
        <v>673</v>
      </c>
      <c r="C170" s="146" t="s">
        <v>660</v>
      </c>
      <c r="D170" s="386">
        <f>D169</f>
        <v>6</v>
      </c>
      <c r="E170" s="387"/>
      <c r="F170" s="620">
        <f t="shared" si="4"/>
        <v>0</v>
      </c>
    </row>
    <row r="171" spans="1:6" s="619" customFormat="1" ht="30">
      <c r="A171" s="146" t="s">
        <v>1303</v>
      </c>
      <c r="B171" s="146" t="s">
        <v>674</v>
      </c>
      <c r="C171" s="146" t="s">
        <v>36</v>
      </c>
      <c r="D171" s="386" t="s">
        <v>36</v>
      </c>
      <c r="E171" s="387"/>
      <c r="F171" s="620"/>
    </row>
    <row r="172" spans="1:6" s="619" customFormat="1" ht="30">
      <c r="A172" s="146" t="s">
        <v>1304</v>
      </c>
      <c r="B172" s="146" t="s">
        <v>675</v>
      </c>
      <c r="C172" s="146" t="s">
        <v>52</v>
      </c>
      <c r="D172" s="386">
        <f>D161</f>
        <v>50</v>
      </c>
      <c r="E172" s="387"/>
      <c r="F172" s="620">
        <f t="shared" si="4"/>
        <v>0</v>
      </c>
    </row>
    <row r="173" spans="1:6" s="619" customFormat="1" ht="30">
      <c r="A173" s="146" t="s">
        <v>1305</v>
      </c>
      <c r="B173" s="146" t="s">
        <v>676</v>
      </c>
      <c r="C173" s="146" t="s">
        <v>52</v>
      </c>
      <c r="D173" s="386">
        <f>D167*1</f>
        <v>50</v>
      </c>
      <c r="E173" s="387"/>
      <c r="F173" s="620">
        <f t="shared" si="4"/>
        <v>0</v>
      </c>
    </row>
    <row r="174" spans="1:6" s="150" customFormat="1">
      <c r="A174" s="336"/>
      <c r="B174" s="314"/>
      <c r="C174" s="313"/>
      <c r="D174" s="642"/>
      <c r="E174" s="318"/>
      <c r="F174" s="151">
        <f t="shared" ref="F174" si="6">D174*E174</f>
        <v>0</v>
      </c>
    </row>
    <row r="175" spans="1:6" s="150" customFormat="1">
      <c r="A175" s="336"/>
      <c r="B175" s="314"/>
      <c r="C175" s="313"/>
      <c r="D175" s="642"/>
      <c r="E175" s="318"/>
      <c r="F175" s="151"/>
    </row>
    <row r="176" spans="1:6" s="150" customFormat="1">
      <c r="A176" s="336"/>
      <c r="B176" s="314"/>
      <c r="C176" s="313"/>
      <c r="D176" s="642"/>
      <c r="E176" s="318"/>
      <c r="F176" s="151"/>
    </row>
    <row r="177" spans="1:6" s="150" customFormat="1">
      <c r="A177" s="336"/>
      <c r="B177" s="314"/>
      <c r="C177" s="313"/>
      <c r="D177" s="642"/>
      <c r="E177" s="318"/>
      <c r="F177" s="151"/>
    </row>
    <row r="178" spans="1:6" s="622" customFormat="1">
      <c r="A178" s="385"/>
      <c r="B178" s="385" t="s">
        <v>1306</v>
      </c>
      <c r="C178" s="385"/>
      <c r="D178" s="623"/>
      <c r="E178" s="624"/>
      <c r="F178" s="625">
        <f>SUM(F141:F174)</f>
        <v>0</v>
      </c>
    </row>
    <row r="179" spans="1:6">
      <c r="A179" s="592" t="s">
        <v>0</v>
      </c>
      <c r="B179" s="593" t="s">
        <v>1</v>
      </c>
      <c r="C179" s="592" t="s">
        <v>2</v>
      </c>
      <c r="D179" s="594" t="s">
        <v>798</v>
      </c>
      <c r="E179" s="595" t="s">
        <v>640</v>
      </c>
      <c r="F179" s="596" t="s">
        <v>1392</v>
      </c>
    </row>
    <row r="180" spans="1:6">
      <c r="A180" s="380">
        <v>2.5</v>
      </c>
      <c r="B180" s="322" t="s">
        <v>1307</v>
      </c>
      <c r="C180" s="380"/>
      <c r="D180" s="603"/>
      <c r="E180" s="604"/>
      <c r="F180" s="605"/>
    </row>
    <row r="181" spans="1:6" ht="60">
      <c r="A181" s="380"/>
      <c r="B181" s="330" t="s">
        <v>1308</v>
      </c>
      <c r="C181" s="315"/>
      <c r="E181" s="318"/>
    </row>
    <row r="182" spans="1:6">
      <c r="A182" s="380"/>
      <c r="B182" s="330"/>
      <c r="C182" s="315"/>
      <c r="E182" s="318"/>
    </row>
    <row r="183" spans="1:6">
      <c r="A183" s="145" t="s">
        <v>1311</v>
      </c>
      <c r="B183" s="314" t="s">
        <v>1312</v>
      </c>
      <c r="C183" s="315" t="s">
        <v>5</v>
      </c>
      <c r="D183" s="277">
        <v>7</v>
      </c>
      <c r="E183" s="318"/>
      <c r="F183" s="151">
        <f t="shared" ref="F183:F187" si="7">D183*E183</f>
        <v>0</v>
      </c>
    </row>
    <row r="184" spans="1:6">
      <c r="B184" s="314"/>
      <c r="C184" s="315"/>
      <c r="E184" s="318"/>
      <c r="F184" s="151">
        <f t="shared" si="7"/>
        <v>0</v>
      </c>
    </row>
    <row r="185" spans="1:6">
      <c r="B185" s="314" t="s">
        <v>1384</v>
      </c>
      <c r="C185" s="315" t="s">
        <v>5</v>
      </c>
      <c r="D185" s="277">
        <v>2</v>
      </c>
      <c r="E185" s="318"/>
      <c r="F185" s="151">
        <f t="shared" si="7"/>
        <v>0</v>
      </c>
    </row>
    <row r="186" spans="1:6">
      <c r="B186" s="314"/>
      <c r="C186" s="315"/>
      <c r="E186" s="318"/>
      <c r="F186" s="151">
        <f t="shared" si="7"/>
        <v>0</v>
      </c>
    </row>
    <row r="187" spans="1:6" ht="45">
      <c r="A187" s="145" t="s">
        <v>1313</v>
      </c>
      <c r="B187" s="314" t="s">
        <v>1314</v>
      </c>
      <c r="C187" s="315" t="s">
        <v>996</v>
      </c>
      <c r="D187" s="277">
        <v>15</v>
      </c>
      <c r="E187" s="318"/>
      <c r="F187" s="151">
        <f t="shared" si="7"/>
        <v>0</v>
      </c>
    </row>
    <row r="188" spans="1:6" s="147" customFormat="1">
      <c r="A188" s="380"/>
      <c r="B188" s="327" t="s">
        <v>1026</v>
      </c>
      <c r="C188" s="328"/>
      <c r="D188" s="616"/>
      <c r="E188" s="617"/>
      <c r="F188" s="618">
        <f>SUM(F183:F187)</f>
        <v>0</v>
      </c>
    </row>
    <row r="189" spans="1:6">
      <c r="A189" s="592" t="s">
        <v>0</v>
      </c>
      <c r="B189" s="593" t="s">
        <v>1</v>
      </c>
      <c r="C189" s="592" t="s">
        <v>2</v>
      </c>
      <c r="D189" s="594" t="s">
        <v>798</v>
      </c>
      <c r="E189" s="595" t="s">
        <v>640</v>
      </c>
      <c r="F189" s="596" t="s">
        <v>1392</v>
      </c>
    </row>
    <row r="190" spans="1:6">
      <c r="A190" s="145">
        <v>2.6</v>
      </c>
      <c r="B190" s="322" t="s">
        <v>1315</v>
      </c>
      <c r="C190" s="380"/>
      <c r="D190" s="603"/>
      <c r="E190" s="604"/>
      <c r="F190" s="605"/>
    </row>
    <row r="191" spans="1:6">
      <c r="B191" s="327" t="s">
        <v>1316</v>
      </c>
      <c r="C191" s="380"/>
      <c r="D191" s="603"/>
      <c r="E191" s="604"/>
      <c r="F191" s="605"/>
    </row>
    <row r="192" spans="1:6" ht="60">
      <c r="A192" s="145" t="s">
        <v>1318</v>
      </c>
      <c r="B192" s="314" t="s">
        <v>1321</v>
      </c>
      <c r="C192" s="315" t="s">
        <v>5</v>
      </c>
      <c r="D192" s="277">
        <v>1</v>
      </c>
      <c r="E192" s="318"/>
      <c r="F192" s="151">
        <f t="shared" ref="F192:F197" si="8">D192*E192</f>
        <v>0</v>
      </c>
    </row>
    <row r="193" spans="1:6">
      <c r="B193" s="314"/>
      <c r="C193" s="315"/>
      <c r="E193" s="318"/>
      <c r="F193" s="151">
        <f t="shared" si="8"/>
        <v>0</v>
      </c>
    </row>
    <row r="194" spans="1:6">
      <c r="B194" s="327" t="s">
        <v>1319</v>
      </c>
      <c r="C194" s="315"/>
      <c r="E194" s="318"/>
      <c r="F194" s="151">
        <f t="shared" si="8"/>
        <v>0</v>
      </c>
    </row>
    <row r="195" spans="1:6" ht="60">
      <c r="A195" s="145" t="s">
        <v>1320</v>
      </c>
      <c r="B195" s="314" t="s">
        <v>1321</v>
      </c>
      <c r="C195" s="315" t="s">
        <v>5</v>
      </c>
      <c r="D195" s="277">
        <v>2</v>
      </c>
      <c r="E195" s="318"/>
      <c r="F195" s="151">
        <f t="shared" si="8"/>
        <v>0</v>
      </c>
    </row>
    <row r="196" spans="1:6">
      <c r="B196" s="314"/>
      <c r="C196" s="315"/>
      <c r="E196" s="318"/>
      <c r="F196" s="151">
        <f t="shared" si="8"/>
        <v>0</v>
      </c>
    </row>
    <row r="197" spans="1:6" ht="30">
      <c r="A197" s="145" t="s">
        <v>1322</v>
      </c>
      <c r="B197" s="314" t="s">
        <v>1323</v>
      </c>
      <c r="C197" s="315" t="s">
        <v>5</v>
      </c>
      <c r="D197" s="277">
        <v>2</v>
      </c>
      <c r="E197" s="318"/>
      <c r="F197" s="151">
        <f t="shared" si="8"/>
        <v>0</v>
      </c>
    </row>
    <row r="198" spans="1:6">
      <c r="A198" s="380"/>
      <c r="B198" s="314"/>
      <c r="C198" s="315"/>
      <c r="E198" s="318"/>
    </row>
    <row r="199" spans="1:6">
      <c r="A199" s="380"/>
      <c r="B199" s="327" t="s">
        <v>397</v>
      </c>
      <c r="C199" s="328" t="s">
        <v>398</v>
      </c>
      <c r="D199" s="370"/>
      <c r="E199" s="362"/>
      <c r="F199" s="626">
        <f>SUM(F191:F198)</f>
        <v>0</v>
      </c>
    </row>
    <row r="200" spans="1:6">
      <c r="A200" s="592" t="s">
        <v>0</v>
      </c>
      <c r="B200" s="593" t="s">
        <v>1</v>
      </c>
      <c r="C200" s="592" t="s">
        <v>2</v>
      </c>
      <c r="D200" s="594" t="s">
        <v>798</v>
      </c>
      <c r="E200" s="595" t="s">
        <v>640</v>
      </c>
      <c r="F200" s="596" t="s">
        <v>1392</v>
      </c>
    </row>
    <row r="201" spans="1:6">
      <c r="A201" s="380">
        <v>2.7</v>
      </c>
      <c r="B201" s="322" t="s">
        <v>1324</v>
      </c>
      <c r="C201" s="380"/>
      <c r="D201" s="603"/>
      <c r="E201" s="604"/>
      <c r="F201" s="151">
        <f t="shared" ref="F201:F239" si="9">D201*E201</f>
        <v>0</v>
      </c>
    </row>
    <row r="202" spans="1:6">
      <c r="A202" s="313"/>
      <c r="B202" s="322" t="s">
        <v>19</v>
      </c>
      <c r="C202" s="315"/>
      <c r="E202" s="318"/>
      <c r="F202" s="151">
        <f t="shared" si="9"/>
        <v>0</v>
      </c>
    </row>
    <row r="203" spans="1:6">
      <c r="A203" s="313"/>
      <c r="B203" s="330" t="s">
        <v>61</v>
      </c>
      <c r="C203" s="315"/>
      <c r="E203" s="318"/>
      <c r="F203" s="151">
        <f t="shared" si="9"/>
        <v>0</v>
      </c>
    </row>
    <row r="204" spans="1:6" ht="30">
      <c r="A204" s="313" t="s">
        <v>1333</v>
      </c>
      <c r="B204" s="314" t="s">
        <v>518</v>
      </c>
      <c r="C204" s="315"/>
      <c r="E204" s="318"/>
      <c r="F204" s="151">
        <f t="shared" si="9"/>
        <v>0</v>
      </c>
    </row>
    <row r="205" spans="1:6">
      <c r="A205" s="313"/>
      <c r="B205" s="314" t="s">
        <v>519</v>
      </c>
      <c r="C205" s="316" t="s">
        <v>35</v>
      </c>
      <c r="D205" s="277">
        <v>114</v>
      </c>
      <c r="E205" s="318"/>
      <c r="F205" s="151">
        <f t="shared" si="9"/>
        <v>0</v>
      </c>
    </row>
    <row r="206" spans="1:6">
      <c r="A206" s="313"/>
      <c r="B206" s="330" t="s">
        <v>439</v>
      </c>
      <c r="C206" s="315"/>
      <c r="E206" s="318"/>
      <c r="F206" s="151">
        <f t="shared" si="9"/>
        <v>0</v>
      </c>
    </row>
    <row r="207" spans="1:6" ht="30">
      <c r="A207" s="313"/>
      <c r="B207" s="330" t="s">
        <v>1325</v>
      </c>
      <c r="C207" s="315"/>
      <c r="E207" s="318"/>
      <c r="F207" s="151">
        <f t="shared" si="9"/>
        <v>0</v>
      </c>
    </row>
    <row r="208" spans="1:6">
      <c r="A208" s="313"/>
      <c r="B208" s="330" t="s">
        <v>1326</v>
      </c>
      <c r="C208" s="315"/>
      <c r="E208" s="318"/>
      <c r="F208" s="151">
        <f t="shared" si="9"/>
        <v>0</v>
      </c>
    </row>
    <row r="209" spans="1:6">
      <c r="A209" s="313"/>
      <c r="B209" s="330" t="s">
        <v>1327</v>
      </c>
      <c r="C209" s="315"/>
      <c r="E209" s="318"/>
      <c r="F209" s="151">
        <f t="shared" si="9"/>
        <v>0</v>
      </c>
    </row>
    <row r="210" spans="1:6" ht="17.25">
      <c r="A210" s="313" t="s">
        <v>1332</v>
      </c>
      <c r="B210" s="314" t="s">
        <v>523</v>
      </c>
      <c r="C210" s="316" t="s">
        <v>681</v>
      </c>
      <c r="D210" s="277">
        <f>D205</f>
        <v>114</v>
      </c>
      <c r="E210" s="318"/>
      <c r="F210" s="151">
        <f t="shared" si="9"/>
        <v>0</v>
      </c>
    </row>
    <row r="211" spans="1:6">
      <c r="A211" s="313"/>
      <c r="B211" s="314"/>
      <c r="C211" s="315"/>
      <c r="E211" s="318"/>
      <c r="F211" s="151">
        <f t="shared" si="9"/>
        <v>0</v>
      </c>
    </row>
    <row r="212" spans="1:6">
      <c r="A212" s="313"/>
      <c r="B212" s="322" t="s">
        <v>524</v>
      </c>
      <c r="C212" s="144"/>
      <c r="F212" s="151">
        <f t="shared" si="9"/>
        <v>0</v>
      </c>
    </row>
    <row r="213" spans="1:6" ht="30">
      <c r="A213" s="313" t="s">
        <v>1334</v>
      </c>
      <c r="B213" s="314" t="s">
        <v>1385</v>
      </c>
      <c r="C213" s="316" t="s">
        <v>996</v>
      </c>
      <c r="D213" s="277">
        <v>50</v>
      </c>
      <c r="E213" s="318"/>
      <c r="F213" s="151">
        <f t="shared" si="9"/>
        <v>0</v>
      </c>
    </row>
    <row r="214" spans="1:6">
      <c r="A214" s="313"/>
      <c r="B214" s="338"/>
      <c r="C214" s="315"/>
      <c r="E214" s="318"/>
      <c r="F214" s="151">
        <f t="shared" si="9"/>
        <v>0</v>
      </c>
    </row>
    <row r="215" spans="1:6">
      <c r="A215" s="313"/>
      <c r="B215" s="322" t="s">
        <v>528</v>
      </c>
      <c r="C215" s="315"/>
      <c r="E215" s="318"/>
      <c r="F215" s="151">
        <f t="shared" si="9"/>
        <v>0</v>
      </c>
    </row>
    <row r="216" spans="1:6">
      <c r="A216" s="313"/>
      <c r="B216" s="327" t="s">
        <v>895</v>
      </c>
      <c r="C216" s="315"/>
      <c r="E216" s="318"/>
      <c r="F216" s="151">
        <f t="shared" si="9"/>
        <v>0</v>
      </c>
    </row>
    <row r="217" spans="1:6">
      <c r="A217" s="313" t="s">
        <v>1335</v>
      </c>
      <c r="B217" s="314" t="s">
        <v>1328</v>
      </c>
      <c r="C217" s="316" t="s">
        <v>986</v>
      </c>
      <c r="D217" s="277">
        <v>180</v>
      </c>
      <c r="E217" s="318"/>
      <c r="F217" s="151">
        <f t="shared" si="9"/>
        <v>0</v>
      </c>
    </row>
    <row r="218" spans="1:6">
      <c r="A218" s="313"/>
      <c r="B218" s="314"/>
      <c r="C218" s="316"/>
      <c r="E218" s="318"/>
      <c r="F218" s="151">
        <f t="shared" si="9"/>
        <v>0</v>
      </c>
    </row>
    <row r="219" spans="1:6" ht="30">
      <c r="A219" s="313" t="s">
        <v>1336</v>
      </c>
      <c r="B219" s="314" t="s">
        <v>1329</v>
      </c>
      <c r="C219" s="316" t="s">
        <v>986</v>
      </c>
      <c r="D219" s="277">
        <v>148</v>
      </c>
      <c r="E219" s="318"/>
      <c r="F219" s="151">
        <f t="shared" si="9"/>
        <v>0</v>
      </c>
    </row>
    <row r="220" spans="1:6">
      <c r="A220" s="313"/>
      <c r="B220" s="314"/>
      <c r="C220" s="315"/>
      <c r="E220" s="318"/>
      <c r="F220" s="151">
        <f t="shared" si="9"/>
        <v>0</v>
      </c>
    </row>
    <row r="221" spans="1:6">
      <c r="A221" s="313"/>
      <c r="B221" s="327" t="s">
        <v>1330</v>
      </c>
      <c r="C221" s="315"/>
      <c r="E221" s="318"/>
      <c r="F221" s="151">
        <f t="shared" si="9"/>
        <v>0</v>
      </c>
    </row>
    <row r="222" spans="1:6" ht="45">
      <c r="A222" s="313" t="s">
        <v>1337</v>
      </c>
      <c r="B222" s="314" t="s">
        <v>1386</v>
      </c>
      <c r="C222" s="315" t="s">
        <v>986</v>
      </c>
      <c r="D222" s="277">
        <v>15</v>
      </c>
      <c r="E222" s="318"/>
      <c r="F222" s="151">
        <f t="shared" si="9"/>
        <v>0</v>
      </c>
    </row>
    <row r="223" spans="1:6">
      <c r="A223" s="313"/>
      <c r="B223" s="314"/>
      <c r="C223" s="315"/>
      <c r="E223" s="318"/>
      <c r="F223" s="151">
        <f t="shared" si="9"/>
        <v>0</v>
      </c>
    </row>
    <row r="224" spans="1:6">
      <c r="A224" s="313"/>
      <c r="B224" s="327" t="s">
        <v>440</v>
      </c>
      <c r="C224" s="316"/>
      <c r="E224" s="318"/>
      <c r="F224" s="151">
        <f t="shared" si="9"/>
        <v>0</v>
      </c>
    </row>
    <row r="225" spans="1:6" ht="30">
      <c r="A225" s="313"/>
      <c r="B225" s="330" t="s">
        <v>1254</v>
      </c>
      <c r="C225" s="313"/>
      <c r="E225" s="318"/>
      <c r="F225" s="151">
        <f t="shared" si="9"/>
        <v>0</v>
      </c>
    </row>
    <row r="226" spans="1:6">
      <c r="A226" s="313"/>
      <c r="B226" s="330"/>
      <c r="C226" s="313"/>
      <c r="E226" s="318"/>
      <c r="F226" s="151">
        <f t="shared" si="9"/>
        <v>0</v>
      </c>
    </row>
    <row r="227" spans="1:6">
      <c r="A227" s="313" t="s">
        <v>1338</v>
      </c>
      <c r="B227" s="314" t="s">
        <v>443</v>
      </c>
      <c r="C227" s="316" t="s">
        <v>986</v>
      </c>
      <c r="D227" s="277">
        <f>D217+D219-D222</f>
        <v>313</v>
      </c>
      <c r="E227" s="318"/>
      <c r="F227" s="151">
        <f t="shared" si="9"/>
        <v>0</v>
      </c>
    </row>
    <row r="228" spans="1:6" ht="30">
      <c r="A228" s="313"/>
      <c r="B228" s="330" t="s">
        <v>554</v>
      </c>
      <c r="C228" s="313"/>
      <c r="E228" s="318"/>
      <c r="F228" s="151">
        <f t="shared" si="9"/>
        <v>0</v>
      </c>
    </row>
    <row r="229" spans="1:6" ht="30">
      <c r="A229" s="313"/>
      <c r="B229" s="340" t="s">
        <v>555</v>
      </c>
      <c r="C229" s="313"/>
      <c r="E229" s="318"/>
      <c r="F229" s="151">
        <f t="shared" si="9"/>
        <v>0</v>
      </c>
    </row>
    <row r="230" spans="1:6">
      <c r="A230" s="313"/>
      <c r="B230" s="330" t="s">
        <v>556</v>
      </c>
      <c r="C230" s="313"/>
      <c r="E230" s="318"/>
      <c r="F230" s="151">
        <f t="shared" si="9"/>
        <v>0</v>
      </c>
    </row>
    <row r="231" spans="1:6">
      <c r="A231" s="313"/>
      <c r="B231" s="341"/>
      <c r="C231" s="313"/>
      <c r="E231" s="318"/>
      <c r="F231" s="151">
        <f t="shared" si="9"/>
        <v>0</v>
      </c>
    </row>
    <row r="232" spans="1:6">
      <c r="A232" s="313" t="s">
        <v>1339</v>
      </c>
      <c r="B232" s="339" t="s">
        <v>444</v>
      </c>
      <c r="C232" s="316" t="s">
        <v>986</v>
      </c>
      <c r="D232" s="277">
        <f>D227</f>
        <v>313</v>
      </c>
      <c r="E232" s="318"/>
      <c r="F232" s="151">
        <f t="shared" si="9"/>
        <v>0</v>
      </c>
    </row>
    <row r="233" spans="1:6">
      <c r="A233" s="313"/>
      <c r="B233" s="339"/>
      <c r="C233" s="316"/>
      <c r="E233" s="318"/>
    </row>
    <row r="234" spans="1:6">
      <c r="A234" s="313"/>
      <c r="B234" s="327" t="s">
        <v>807</v>
      </c>
      <c r="C234" s="316"/>
      <c r="E234" s="318"/>
      <c r="F234" s="151">
        <f t="shared" si="9"/>
        <v>0</v>
      </c>
    </row>
    <row r="235" spans="1:6" ht="30">
      <c r="A235" s="313" t="s">
        <v>1340</v>
      </c>
      <c r="B235" s="314" t="s">
        <v>1388</v>
      </c>
      <c r="C235" s="316" t="s">
        <v>986</v>
      </c>
      <c r="D235" s="277">
        <v>114</v>
      </c>
      <c r="E235" s="318"/>
      <c r="F235" s="151">
        <f t="shared" si="9"/>
        <v>0</v>
      </c>
    </row>
    <row r="236" spans="1:6">
      <c r="A236" s="313"/>
      <c r="B236" s="314"/>
      <c r="C236" s="315"/>
      <c r="E236" s="318"/>
      <c r="F236" s="151">
        <f t="shared" si="9"/>
        <v>0</v>
      </c>
    </row>
    <row r="237" spans="1:6">
      <c r="A237" s="313" t="s">
        <v>1341</v>
      </c>
      <c r="B237" s="314" t="s">
        <v>809</v>
      </c>
      <c r="C237" s="316" t="s">
        <v>996</v>
      </c>
      <c r="D237" s="277">
        <v>120</v>
      </c>
      <c r="E237" s="318"/>
      <c r="F237" s="151">
        <f t="shared" si="9"/>
        <v>0</v>
      </c>
    </row>
    <row r="238" spans="1:6">
      <c r="A238" s="313"/>
      <c r="B238" s="314"/>
      <c r="C238" s="316"/>
      <c r="E238" s="318"/>
    </row>
    <row r="239" spans="1:6" ht="17.25">
      <c r="A239" s="313" t="s">
        <v>1342</v>
      </c>
      <c r="B239" s="314" t="s">
        <v>810</v>
      </c>
      <c r="C239" s="316" t="s">
        <v>681</v>
      </c>
      <c r="D239" s="277">
        <f>D210</f>
        <v>114</v>
      </c>
      <c r="E239" s="318"/>
      <c r="F239" s="151">
        <f t="shared" si="9"/>
        <v>0</v>
      </c>
    </row>
    <row r="240" spans="1:6">
      <c r="A240" s="313"/>
      <c r="B240" s="314"/>
      <c r="C240" s="316"/>
      <c r="E240" s="318"/>
    </row>
    <row r="241" spans="1:6">
      <c r="A241" s="313"/>
      <c r="B241" s="327" t="s">
        <v>397</v>
      </c>
      <c r="C241" s="328" t="s">
        <v>398</v>
      </c>
      <c r="D241" s="370"/>
      <c r="E241" s="362"/>
      <c r="F241" s="626">
        <f>SUM(F205:F239)</f>
        <v>0</v>
      </c>
    </row>
    <row r="242" spans="1:6">
      <c r="A242" s="632"/>
      <c r="B242" s="645"/>
      <c r="C242" s="646"/>
      <c r="D242" s="647"/>
      <c r="E242" s="648"/>
      <c r="F242" s="636"/>
    </row>
    <row r="243" spans="1:6">
      <c r="A243" s="632"/>
      <c r="B243" s="645"/>
      <c r="C243" s="646"/>
      <c r="D243" s="647"/>
      <c r="E243" s="648"/>
      <c r="F243" s="636"/>
    </row>
    <row r="244" spans="1:6">
      <c r="A244" s="592" t="s">
        <v>0</v>
      </c>
      <c r="B244" s="593" t="s">
        <v>1</v>
      </c>
      <c r="C244" s="592" t="s">
        <v>2</v>
      </c>
      <c r="D244" s="594" t="s">
        <v>798</v>
      </c>
      <c r="E244" s="595" t="s">
        <v>640</v>
      </c>
      <c r="F244" s="596" t="s">
        <v>1392</v>
      </c>
    </row>
    <row r="245" spans="1:6">
      <c r="A245" s="313"/>
      <c r="B245" s="343"/>
      <c r="C245" s="344"/>
      <c r="E245" s="627"/>
      <c r="F245" s="151">
        <f t="shared" ref="F245:F257" si="10">D245*E245</f>
        <v>0</v>
      </c>
    </row>
    <row r="246" spans="1:6">
      <c r="A246" s="313"/>
      <c r="B246" s="343" t="str">
        <f>B136</f>
        <v>TOTAL CARRIED TO SUMMARY</v>
      </c>
      <c r="C246" s="344"/>
      <c r="E246" s="627"/>
      <c r="F246" s="151">
        <f t="shared" si="10"/>
        <v>0</v>
      </c>
    </row>
    <row r="247" spans="1:6">
      <c r="A247" s="313"/>
      <c r="B247" s="343"/>
      <c r="C247" s="344"/>
      <c r="E247" s="627"/>
      <c r="F247" s="151">
        <f t="shared" si="10"/>
        <v>0</v>
      </c>
    </row>
    <row r="248" spans="1:6">
      <c r="A248" s="313"/>
      <c r="B248" s="322" t="s">
        <v>531</v>
      </c>
      <c r="C248" s="344"/>
      <c r="E248" s="627"/>
      <c r="F248" s="151">
        <f t="shared" si="10"/>
        <v>0</v>
      </c>
    </row>
    <row r="249" spans="1:6">
      <c r="A249" s="313"/>
      <c r="B249" s="322"/>
      <c r="C249" s="344"/>
      <c r="E249" s="318"/>
      <c r="F249" s="151">
        <f t="shared" si="10"/>
        <v>0</v>
      </c>
    </row>
    <row r="250" spans="1:6">
      <c r="A250" s="313"/>
      <c r="B250" s="330" t="s">
        <v>445</v>
      </c>
      <c r="C250" s="315"/>
      <c r="E250" s="318"/>
      <c r="F250" s="151">
        <f t="shared" si="10"/>
        <v>0</v>
      </c>
    </row>
    <row r="251" spans="1:6">
      <c r="A251" s="313"/>
      <c r="B251" s="345"/>
      <c r="C251" s="315"/>
      <c r="E251" s="318"/>
      <c r="F251" s="151">
        <f t="shared" si="10"/>
        <v>0</v>
      </c>
    </row>
    <row r="252" spans="1:6" ht="30">
      <c r="A252" s="313"/>
      <c r="B252" s="330" t="s">
        <v>446</v>
      </c>
      <c r="C252" s="316"/>
      <c r="E252" s="318"/>
      <c r="F252" s="151">
        <f t="shared" si="10"/>
        <v>0</v>
      </c>
    </row>
    <row r="253" spans="1:6" ht="30">
      <c r="A253" s="313"/>
      <c r="B253" s="330" t="s">
        <v>447</v>
      </c>
      <c r="C253" s="316"/>
      <c r="E253" s="318"/>
      <c r="F253" s="151">
        <f t="shared" si="10"/>
        <v>0</v>
      </c>
    </row>
    <row r="254" spans="1:6">
      <c r="A254" s="313"/>
      <c r="B254" s="330" t="s">
        <v>448</v>
      </c>
      <c r="C254" s="316"/>
      <c r="E254" s="318"/>
      <c r="F254" s="151">
        <f t="shared" si="10"/>
        <v>0</v>
      </c>
    </row>
    <row r="255" spans="1:6">
      <c r="A255" s="313"/>
      <c r="B255" s="346"/>
      <c r="C255" s="316"/>
      <c r="E255" s="318"/>
      <c r="F255" s="151">
        <f t="shared" si="10"/>
        <v>0</v>
      </c>
    </row>
    <row r="256" spans="1:6" ht="30">
      <c r="A256" s="313" t="s">
        <v>1343</v>
      </c>
      <c r="B256" s="314" t="s">
        <v>608</v>
      </c>
      <c r="C256" s="316"/>
      <c r="E256" s="318"/>
      <c r="F256" s="151">
        <f t="shared" si="10"/>
        <v>0</v>
      </c>
    </row>
    <row r="257" spans="1:6">
      <c r="A257" s="313"/>
      <c r="B257" s="314" t="s">
        <v>609</v>
      </c>
      <c r="C257" s="316" t="s">
        <v>5</v>
      </c>
      <c r="D257" s="316">
        <v>42</v>
      </c>
      <c r="E257" s="318"/>
      <c r="F257" s="628">
        <f t="shared" si="10"/>
        <v>0</v>
      </c>
    </row>
    <row r="258" spans="1:6">
      <c r="A258" s="313"/>
      <c r="B258" s="314"/>
      <c r="C258" s="316"/>
      <c r="D258" s="316"/>
      <c r="E258" s="318"/>
      <c r="F258" s="628"/>
    </row>
    <row r="259" spans="1:6" ht="30">
      <c r="A259" s="313" t="s">
        <v>1344</v>
      </c>
      <c r="B259" s="314" t="s">
        <v>607</v>
      </c>
      <c r="C259" s="316"/>
      <c r="D259" s="316"/>
      <c r="E259" s="318"/>
      <c r="F259" s="628"/>
    </row>
    <row r="260" spans="1:6">
      <c r="A260" s="313"/>
      <c r="B260" s="314" t="s">
        <v>609</v>
      </c>
      <c r="C260" s="316" t="s">
        <v>5</v>
      </c>
      <c r="D260" s="316">
        <v>14</v>
      </c>
      <c r="E260" s="318"/>
      <c r="F260" s="628">
        <f>D260*E260</f>
        <v>0</v>
      </c>
    </row>
    <row r="261" spans="1:6">
      <c r="A261" s="313"/>
      <c r="B261" s="314"/>
      <c r="C261" s="316"/>
      <c r="D261" s="316"/>
      <c r="E261" s="318"/>
      <c r="F261" s="628"/>
    </row>
    <row r="262" spans="1:6" ht="30">
      <c r="A262" s="313" t="s">
        <v>1345</v>
      </c>
      <c r="B262" s="314" t="s">
        <v>1399</v>
      </c>
      <c r="C262" s="316" t="s">
        <v>5</v>
      </c>
      <c r="D262" s="316">
        <v>8</v>
      </c>
      <c r="E262" s="318"/>
      <c r="F262" s="628">
        <f>D262*E262</f>
        <v>0</v>
      </c>
    </row>
    <row r="263" spans="1:6">
      <c r="A263" s="313"/>
      <c r="B263" s="346"/>
      <c r="C263" s="316"/>
      <c r="D263" s="316"/>
      <c r="E263" s="318"/>
      <c r="F263" s="628"/>
    </row>
    <row r="264" spans="1:6">
      <c r="A264" s="313" t="s">
        <v>1346</v>
      </c>
      <c r="B264" s="314" t="s">
        <v>449</v>
      </c>
      <c r="C264" s="316" t="s">
        <v>5</v>
      </c>
      <c r="D264" s="316">
        <v>4</v>
      </c>
      <c r="E264" s="318"/>
      <c r="F264" s="628">
        <f>D264*E264</f>
        <v>0</v>
      </c>
    </row>
    <row r="265" spans="1:6">
      <c r="A265" s="313"/>
      <c r="B265" s="346"/>
      <c r="C265" s="316"/>
      <c r="D265" s="316"/>
      <c r="E265" s="318"/>
      <c r="F265" s="628"/>
    </row>
    <row r="266" spans="1:6">
      <c r="A266" s="313"/>
      <c r="B266" s="330" t="s">
        <v>450</v>
      </c>
      <c r="C266" s="316"/>
      <c r="D266" s="316"/>
      <c r="E266" s="318"/>
      <c r="F266" s="628"/>
    </row>
    <row r="267" spans="1:6">
      <c r="A267" s="313"/>
      <c r="B267" s="345"/>
      <c r="C267" s="316"/>
      <c r="D267" s="316"/>
      <c r="E267" s="318"/>
      <c r="F267" s="628"/>
    </row>
    <row r="268" spans="1:6">
      <c r="A268" s="313" t="s">
        <v>1347</v>
      </c>
      <c r="B268" s="314" t="s">
        <v>532</v>
      </c>
      <c r="C268" s="316" t="s">
        <v>13</v>
      </c>
      <c r="D268" s="316">
        <v>24</v>
      </c>
      <c r="E268" s="318"/>
      <c r="F268" s="628">
        <f t="shared" ref="F268" si="11">D268*E268</f>
        <v>0</v>
      </c>
    </row>
    <row r="269" spans="1:6">
      <c r="A269" s="313"/>
      <c r="B269" s="314"/>
      <c r="C269" s="316"/>
      <c r="D269" s="316"/>
      <c r="E269" s="318"/>
      <c r="F269" s="628"/>
    </row>
    <row r="270" spans="1:6">
      <c r="A270" s="313" t="s">
        <v>1348</v>
      </c>
      <c r="B270" s="314" t="s">
        <v>533</v>
      </c>
      <c r="C270" s="316" t="s">
        <v>13</v>
      </c>
      <c r="D270" s="316">
        <v>8</v>
      </c>
      <c r="E270" s="318"/>
      <c r="F270" s="628">
        <f t="shared" ref="F270:F280" si="12">D270*E270</f>
        <v>0</v>
      </c>
    </row>
    <row r="271" spans="1:6">
      <c r="A271" s="313"/>
      <c r="B271" s="345"/>
      <c r="C271" s="315"/>
      <c r="E271" s="318"/>
      <c r="F271" s="151">
        <f t="shared" si="12"/>
        <v>0</v>
      </c>
    </row>
    <row r="272" spans="1:6">
      <c r="A272" s="313"/>
      <c r="B272" s="330" t="s">
        <v>451</v>
      </c>
      <c r="C272" s="315"/>
      <c r="E272" s="318"/>
      <c r="F272" s="151">
        <f t="shared" si="12"/>
        <v>0</v>
      </c>
    </row>
    <row r="273" spans="1:6">
      <c r="A273" s="313"/>
      <c r="B273" s="346"/>
      <c r="C273" s="315"/>
      <c r="E273" s="318"/>
      <c r="F273" s="151">
        <f t="shared" si="12"/>
        <v>0</v>
      </c>
    </row>
    <row r="274" spans="1:6" ht="30">
      <c r="A274" s="313"/>
      <c r="B274" s="314" t="s">
        <v>452</v>
      </c>
      <c r="C274" s="316"/>
      <c r="E274" s="318"/>
      <c r="F274" s="151">
        <f t="shared" si="12"/>
        <v>0</v>
      </c>
    </row>
    <row r="275" spans="1:6" ht="30">
      <c r="A275" s="313"/>
      <c r="B275" s="314" t="s">
        <v>453</v>
      </c>
      <c r="C275" s="316"/>
      <c r="E275" s="318"/>
      <c r="F275" s="151">
        <f t="shared" si="12"/>
        <v>0</v>
      </c>
    </row>
    <row r="276" spans="1:6" ht="30">
      <c r="A276" s="313"/>
      <c r="B276" s="314" t="s">
        <v>454</v>
      </c>
      <c r="C276" s="316"/>
      <c r="E276" s="318"/>
      <c r="F276" s="151">
        <f t="shared" si="12"/>
        <v>0</v>
      </c>
    </row>
    <row r="277" spans="1:6" ht="30">
      <c r="A277" s="313"/>
      <c r="B277" s="314" t="s">
        <v>455</v>
      </c>
      <c r="C277" s="316"/>
      <c r="E277" s="318"/>
      <c r="F277" s="151">
        <f t="shared" si="12"/>
        <v>0</v>
      </c>
    </row>
    <row r="278" spans="1:6" ht="30">
      <c r="A278" s="313"/>
      <c r="B278" s="314" t="s">
        <v>456</v>
      </c>
      <c r="C278" s="316"/>
      <c r="E278" s="318"/>
      <c r="F278" s="151">
        <f t="shared" si="12"/>
        <v>0</v>
      </c>
    </row>
    <row r="279" spans="1:6" ht="30">
      <c r="A279" s="313"/>
      <c r="B279" s="314" t="s">
        <v>457</v>
      </c>
      <c r="C279" s="316"/>
      <c r="E279" s="318"/>
      <c r="F279" s="151">
        <f t="shared" si="12"/>
        <v>0</v>
      </c>
    </row>
    <row r="280" spans="1:6">
      <c r="A280" s="313"/>
      <c r="B280" s="314" t="s">
        <v>458</v>
      </c>
      <c r="C280" s="316"/>
      <c r="E280" s="318"/>
      <c r="F280" s="151">
        <f t="shared" si="12"/>
        <v>0</v>
      </c>
    </row>
    <row r="281" spans="1:6">
      <c r="A281" s="313"/>
      <c r="B281" s="345"/>
      <c r="C281" s="316"/>
      <c r="D281" s="316"/>
      <c r="E281" s="318"/>
      <c r="F281" s="628"/>
    </row>
    <row r="282" spans="1:6">
      <c r="A282" s="313" t="s">
        <v>1349</v>
      </c>
      <c r="B282" s="314" t="s">
        <v>459</v>
      </c>
      <c r="C282" s="316" t="s">
        <v>13</v>
      </c>
      <c r="D282" s="316">
        <v>72</v>
      </c>
      <c r="E282" s="318"/>
      <c r="F282" s="628">
        <f>D282*E282</f>
        <v>0</v>
      </c>
    </row>
    <row r="283" spans="1:6">
      <c r="A283" s="313"/>
      <c r="B283" s="346"/>
      <c r="C283" s="315"/>
      <c r="D283" s="316"/>
      <c r="E283" s="318"/>
      <c r="F283" s="628"/>
    </row>
    <row r="284" spans="1:6" s="147" customFormat="1">
      <c r="A284" s="332"/>
      <c r="B284" s="643" t="s">
        <v>1414</v>
      </c>
      <c r="C284" s="328"/>
      <c r="D284" s="630"/>
      <c r="E284" s="617"/>
      <c r="F284" s="626">
        <f>SUM(F245:F283)</f>
        <v>0</v>
      </c>
    </row>
    <row r="285" spans="1:6" s="147" customFormat="1">
      <c r="A285" s="638"/>
      <c r="B285" s="649"/>
      <c r="C285" s="646"/>
      <c r="D285" s="640"/>
      <c r="E285" s="641"/>
      <c r="F285" s="636"/>
    </row>
    <row r="286" spans="1:6" s="147" customFormat="1">
      <c r="A286" s="638"/>
      <c r="B286" s="649"/>
      <c r="C286" s="646"/>
      <c r="D286" s="640"/>
      <c r="E286" s="641"/>
      <c r="F286" s="636"/>
    </row>
    <row r="287" spans="1:6" s="147" customFormat="1">
      <c r="A287" s="638"/>
      <c r="B287" s="649"/>
      <c r="C287" s="646"/>
      <c r="D287" s="640"/>
      <c r="E287" s="641"/>
      <c r="F287" s="636"/>
    </row>
    <row r="288" spans="1:6">
      <c r="A288" s="592" t="s">
        <v>0</v>
      </c>
      <c r="B288" s="593" t="s">
        <v>1</v>
      </c>
      <c r="C288" s="592" t="s">
        <v>2</v>
      </c>
      <c r="D288" s="594" t="s">
        <v>798</v>
      </c>
      <c r="E288" s="595" t="s">
        <v>640</v>
      </c>
      <c r="F288" s="596" t="s">
        <v>1392</v>
      </c>
    </row>
    <row r="289" spans="1:6" s="147" customFormat="1">
      <c r="A289" s="332"/>
      <c r="B289" s="643" t="s">
        <v>1210</v>
      </c>
      <c r="C289" s="328"/>
      <c r="D289" s="630"/>
      <c r="E289" s="617"/>
      <c r="F289" s="626">
        <f>F284</f>
        <v>0</v>
      </c>
    </row>
    <row r="290" spans="1:6">
      <c r="A290" s="313"/>
      <c r="B290" s="330" t="s">
        <v>460</v>
      </c>
      <c r="C290" s="315"/>
      <c r="D290" s="316"/>
      <c r="E290" s="318"/>
      <c r="F290" s="628"/>
    </row>
    <row r="291" spans="1:6">
      <c r="A291" s="313"/>
      <c r="B291" s="346"/>
      <c r="C291" s="315"/>
      <c r="D291" s="316"/>
      <c r="E291" s="318"/>
      <c r="F291" s="628"/>
    </row>
    <row r="292" spans="1:6" ht="105">
      <c r="A292" s="313"/>
      <c r="B292" s="330" t="s">
        <v>1027</v>
      </c>
      <c r="C292" s="316"/>
      <c r="D292" s="316"/>
      <c r="E292" s="318"/>
      <c r="F292" s="628"/>
    </row>
    <row r="293" spans="1:6">
      <c r="A293" s="313"/>
      <c r="B293" s="330"/>
      <c r="C293" s="316"/>
      <c r="D293" s="316"/>
      <c r="E293" s="318"/>
      <c r="F293" s="628"/>
    </row>
    <row r="294" spans="1:6" ht="30">
      <c r="B294" s="314" t="s">
        <v>466</v>
      </c>
      <c r="C294" s="316"/>
      <c r="D294" s="316"/>
      <c r="E294" s="318"/>
      <c r="F294" s="628"/>
    </row>
    <row r="295" spans="1:6" ht="30">
      <c r="A295" s="313"/>
      <c r="B295" s="314" t="s">
        <v>467</v>
      </c>
      <c r="C295" s="316"/>
      <c r="D295" s="316"/>
      <c r="E295" s="318"/>
      <c r="F295" s="628"/>
    </row>
    <row r="296" spans="1:6" ht="30">
      <c r="A296" s="313"/>
      <c r="B296" s="314" t="s">
        <v>468</v>
      </c>
      <c r="C296" s="316"/>
      <c r="D296" s="316"/>
      <c r="E296" s="318"/>
      <c r="F296" s="628"/>
    </row>
    <row r="297" spans="1:6">
      <c r="A297" s="313" t="s">
        <v>1349</v>
      </c>
      <c r="B297" s="314" t="s">
        <v>469</v>
      </c>
      <c r="C297" s="316" t="s">
        <v>4</v>
      </c>
      <c r="D297" s="316">
        <v>400</v>
      </c>
      <c r="E297" s="318"/>
      <c r="F297" s="628">
        <f t="shared" ref="F297" si="13">D297*E297</f>
        <v>0</v>
      </c>
    </row>
    <row r="298" spans="1:6">
      <c r="A298" s="313"/>
      <c r="B298" s="346"/>
      <c r="C298" s="316"/>
      <c r="D298" s="316"/>
      <c r="E298" s="318"/>
      <c r="F298" s="628"/>
    </row>
    <row r="299" spans="1:6" ht="30">
      <c r="B299" s="314" t="s">
        <v>470</v>
      </c>
      <c r="C299" s="316"/>
      <c r="D299" s="316"/>
      <c r="E299" s="318"/>
      <c r="F299" s="628"/>
    </row>
    <row r="300" spans="1:6" ht="30">
      <c r="A300" s="313"/>
      <c r="B300" s="314" t="s">
        <v>471</v>
      </c>
      <c r="C300" s="316"/>
      <c r="D300" s="316"/>
      <c r="E300" s="318"/>
      <c r="F300" s="628"/>
    </row>
    <row r="301" spans="1:6">
      <c r="A301" s="313" t="s">
        <v>1350</v>
      </c>
      <c r="B301" s="314" t="s">
        <v>610</v>
      </c>
      <c r="C301" s="316" t="s">
        <v>5</v>
      </c>
      <c r="D301" s="316">
        <v>1</v>
      </c>
      <c r="E301" s="318"/>
      <c r="F301" s="628">
        <f>D301*E301</f>
        <v>0</v>
      </c>
    </row>
    <row r="302" spans="1:6">
      <c r="A302" s="313"/>
      <c r="B302" s="314"/>
      <c r="C302" s="316"/>
      <c r="D302" s="316"/>
      <c r="E302" s="318"/>
      <c r="F302" s="628"/>
    </row>
    <row r="303" spans="1:6" ht="30">
      <c r="A303" s="313"/>
      <c r="B303" s="314" t="s">
        <v>629</v>
      </c>
      <c r="C303" s="316"/>
      <c r="D303" s="316"/>
      <c r="E303" s="318"/>
      <c r="F303" s="628"/>
    </row>
    <row r="304" spans="1:6">
      <c r="A304" s="313" t="s">
        <v>1351</v>
      </c>
      <c r="B304" s="314" t="s">
        <v>630</v>
      </c>
      <c r="C304" s="316" t="s">
        <v>26</v>
      </c>
      <c r="D304" s="316">
        <v>1</v>
      </c>
      <c r="E304" s="318"/>
      <c r="F304" s="628">
        <f t="shared" ref="F304" si="14">D304*E304</f>
        <v>0</v>
      </c>
    </row>
    <row r="305" spans="1:6">
      <c r="A305" s="313"/>
      <c r="B305" s="346"/>
      <c r="C305" s="316"/>
      <c r="D305" s="316"/>
      <c r="E305" s="318"/>
      <c r="F305" s="628"/>
    </row>
    <row r="306" spans="1:6">
      <c r="A306" s="313"/>
      <c r="B306" s="631" t="s">
        <v>620</v>
      </c>
      <c r="C306" s="316"/>
      <c r="D306" s="316"/>
      <c r="E306" s="318"/>
      <c r="F306" s="628"/>
    </row>
    <row r="307" spans="1:6">
      <c r="A307" s="313"/>
      <c r="B307" s="346"/>
      <c r="C307" s="316"/>
      <c r="D307" s="316"/>
      <c r="E307" s="318"/>
      <c r="F307" s="628"/>
    </row>
    <row r="308" spans="1:6" ht="30">
      <c r="A308" s="313"/>
      <c r="B308" s="330" t="s">
        <v>618</v>
      </c>
      <c r="C308" s="316"/>
      <c r="D308" s="316"/>
      <c r="E308" s="318"/>
      <c r="F308" s="628"/>
    </row>
    <row r="309" spans="1:6" ht="30">
      <c r="A309" s="313"/>
      <c r="B309" s="330" t="s">
        <v>619</v>
      </c>
      <c r="C309" s="316"/>
      <c r="D309" s="316"/>
      <c r="E309" s="318"/>
      <c r="F309" s="628"/>
    </row>
    <row r="310" spans="1:6">
      <c r="A310" s="313"/>
      <c r="B310" s="346"/>
      <c r="C310" s="316"/>
      <c r="D310" s="316"/>
      <c r="E310" s="318"/>
      <c r="F310" s="628"/>
    </row>
    <row r="311" spans="1:6" ht="30">
      <c r="A311" s="313"/>
      <c r="B311" s="314" t="s">
        <v>627</v>
      </c>
      <c r="C311" s="316"/>
      <c r="D311" s="316"/>
      <c r="E311" s="318"/>
      <c r="F311" s="628"/>
    </row>
    <row r="312" spans="1:6" ht="30">
      <c r="A312" s="313"/>
      <c r="B312" s="314" t="s">
        <v>621</v>
      </c>
      <c r="C312" s="316"/>
      <c r="D312" s="316"/>
      <c r="E312" s="318"/>
      <c r="F312" s="628"/>
    </row>
    <row r="313" spans="1:6" ht="30">
      <c r="A313" s="313"/>
      <c r="B313" s="314" t="s">
        <v>622</v>
      </c>
      <c r="C313" s="316"/>
      <c r="D313" s="316"/>
      <c r="E313" s="318"/>
      <c r="F313" s="628"/>
    </row>
    <row r="314" spans="1:6" ht="30">
      <c r="A314" s="313"/>
      <c r="B314" s="314" t="s">
        <v>623</v>
      </c>
      <c r="C314" s="316"/>
      <c r="D314" s="316"/>
      <c r="E314" s="318"/>
      <c r="F314" s="628"/>
    </row>
    <row r="315" spans="1:6" ht="30">
      <c r="A315" s="313"/>
      <c r="B315" s="314" t="s">
        <v>624</v>
      </c>
      <c r="C315" s="316"/>
      <c r="D315" s="316"/>
      <c r="E315" s="318"/>
      <c r="F315" s="628"/>
    </row>
    <row r="316" spans="1:6" ht="30">
      <c r="A316" s="313"/>
      <c r="B316" s="314" t="s">
        <v>625</v>
      </c>
      <c r="C316" s="316"/>
      <c r="D316" s="316"/>
      <c r="E316" s="318"/>
      <c r="F316" s="628"/>
    </row>
    <row r="317" spans="1:6">
      <c r="A317" s="313" t="s">
        <v>1352</v>
      </c>
      <c r="B317" s="314" t="s">
        <v>626</v>
      </c>
      <c r="C317" s="316" t="s">
        <v>5</v>
      </c>
      <c r="D317" s="316">
        <v>2</v>
      </c>
      <c r="E317" s="318"/>
      <c r="F317" s="628">
        <f t="shared" ref="F317" si="15">D317*E317</f>
        <v>0</v>
      </c>
    </row>
    <row r="318" spans="1:6">
      <c r="A318" s="313"/>
      <c r="B318" s="327" t="s">
        <v>397</v>
      </c>
      <c r="C318" s="328" t="s">
        <v>398</v>
      </c>
      <c r="D318" s="316"/>
      <c r="E318" s="318"/>
      <c r="F318" s="626">
        <f>SUM(F289:F317)</f>
        <v>0</v>
      </c>
    </row>
    <row r="319" spans="1:6">
      <c r="A319" s="632"/>
      <c r="B319" s="645"/>
      <c r="C319" s="646"/>
      <c r="D319" s="634"/>
      <c r="E319" s="635"/>
      <c r="F319" s="636"/>
    </row>
    <row r="320" spans="1:6">
      <c r="A320" s="632"/>
      <c r="B320" s="645"/>
      <c r="C320" s="646"/>
      <c r="D320" s="634"/>
      <c r="E320" s="635"/>
      <c r="F320" s="636"/>
    </row>
    <row r="321" spans="1:6">
      <c r="A321" s="632"/>
      <c r="B321" s="645"/>
      <c r="C321" s="646"/>
      <c r="D321" s="634"/>
      <c r="E321" s="635"/>
      <c r="F321" s="636"/>
    </row>
    <row r="322" spans="1:6">
      <c r="A322" s="592" t="s">
        <v>0</v>
      </c>
      <c r="B322" s="593" t="s">
        <v>1</v>
      </c>
      <c r="C322" s="592" t="s">
        <v>2</v>
      </c>
      <c r="D322" s="594" t="s">
        <v>798</v>
      </c>
      <c r="E322" s="595" t="s">
        <v>640</v>
      </c>
      <c r="F322" s="596" t="s">
        <v>1392</v>
      </c>
    </row>
    <row r="323" spans="1:6">
      <c r="A323" s="313">
        <v>2.8</v>
      </c>
      <c r="B323" s="322" t="s">
        <v>534</v>
      </c>
      <c r="C323" s="313"/>
      <c r="D323" s="316"/>
      <c r="E323" s="318"/>
      <c r="F323" s="628"/>
    </row>
    <row r="324" spans="1:6">
      <c r="A324" s="313"/>
      <c r="B324" s="330" t="s">
        <v>590</v>
      </c>
      <c r="C324" s="313"/>
      <c r="D324" s="316"/>
      <c r="E324" s="318"/>
      <c r="F324" s="628"/>
    </row>
    <row r="325" spans="1:6" ht="60">
      <c r="A325" s="313"/>
      <c r="B325" s="330" t="s">
        <v>1415</v>
      </c>
      <c r="C325" s="313"/>
      <c r="D325" s="316"/>
      <c r="E325" s="318"/>
      <c r="F325" s="628"/>
    </row>
    <row r="326" spans="1:6" ht="30">
      <c r="A326" s="313"/>
      <c r="B326" s="330" t="s">
        <v>577</v>
      </c>
      <c r="C326" s="313"/>
      <c r="D326" s="316"/>
      <c r="E326" s="318"/>
      <c r="F326" s="628"/>
    </row>
    <row r="327" spans="1:6" ht="30">
      <c r="A327" s="313"/>
      <c r="B327" s="330" t="s">
        <v>578</v>
      </c>
      <c r="C327" s="313"/>
      <c r="D327" s="316"/>
      <c r="E327" s="318"/>
      <c r="F327" s="628"/>
    </row>
    <row r="328" spans="1:6" ht="30">
      <c r="A328" s="313"/>
      <c r="B328" s="330" t="s">
        <v>579</v>
      </c>
      <c r="C328" s="313"/>
      <c r="D328" s="316"/>
      <c r="E328" s="318"/>
      <c r="F328" s="628"/>
    </row>
    <row r="329" spans="1:6" ht="30">
      <c r="A329" s="313"/>
      <c r="B329" s="330" t="s">
        <v>580</v>
      </c>
      <c r="C329" s="313"/>
      <c r="D329" s="316"/>
      <c r="E329" s="318"/>
      <c r="F329" s="628"/>
    </row>
    <row r="330" spans="1:6" ht="30">
      <c r="A330" s="313"/>
      <c r="B330" s="330" t="s">
        <v>581</v>
      </c>
      <c r="C330" s="313"/>
      <c r="D330" s="316"/>
      <c r="E330" s="318"/>
      <c r="F330" s="628"/>
    </row>
    <row r="331" spans="1:6" ht="30">
      <c r="A331" s="313"/>
      <c r="B331" s="330" t="s">
        <v>582</v>
      </c>
      <c r="C331" s="313"/>
      <c r="D331" s="316"/>
      <c r="E331" s="318"/>
      <c r="F331" s="628"/>
    </row>
    <row r="332" spans="1:6" ht="30">
      <c r="A332" s="313"/>
      <c r="B332" s="330" t="s">
        <v>583</v>
      </c>
      <c r="C332" s="313"/>
      <c r="D332" s="316"/>
      <c r="E332" s="318"/>
      <c r="F332" s="628"/>
    </row>
    <row r="333" spans="1:6" ht="30">
      <c r="A333" s="313"/>
      <c r="B333" s="330" t="s">
        <v>584</v>
      </c>
      <c r="C333" s="313"/>
      <c r="D333" s="316"/>
      <c r="E333" s="318"/>
      <c r="F333" s="628"/>
    </row>
    <row r="334" spans="1:6" ht="30">
      <c r="A334" s="313"/>
      <c r="B334" s="330" t="s">
        <v>585</v>
      </c>
      <c r="C334" s="313"/>
      <c r="D334" s="316"/>
      <c r="E334" s="318"/>
      <c r="F334" s="628"/>
    </row>
    <row r="335" spans="1:6" ht="30">
      <c r="A335" s="313"/>
      <c r="B335" s="330" t="s">
        <v>586</v>
      </c>
      <c r="C335" s="313"/>
      <c r="D335" s="316"/>
      <c r="E335" s="318"/>
      <c r="F335" s="628"/>
    </row>
    <row r="336" spans="1:6" ht="30">
      <c r="A336" s="313"/>
      <c r="B336" s="330" t="s">
        <v>587</v>
      </c>
      <c r="C336" s="313"/>
      <c r="D336" s="316"/>
      <c r="E336" s="318"/>
      <c r="F336" s="628"/>
    </row>
    <row r="337" spans="1:6">
      <c r="A337" s="313"/>
      <c r="B337" s="330" t="s">
        <v>588</v>
      </c>
      <c r="C337" s="313"/>
      <c r="D337" s="316"/>
      <c r="E337" s="318"/>
      <c r="F337" s="628"/>
    </row>
    <row r="338" spans="1:6">
      <c r="A338" s="313"/>
      <c r="B338" s="330"/>
      <c r="C338" s="313"/>
      <c r="D338" s="316"/>
      <c r="E338" s="318"/>
      <c r="F338" s="628"/>
    </row>
    <row r="339" spans="1:6" ht="30">
      <c r="A339" s="313" t="s">
        <v>1353</v>
      </c>
      <c r="B339" s="314" t="s">
        <v>539</v>
      </c>
      <c r="C339" s="313" t="s">
        <v>26</v>
      </c>
      <c r="D339" s="316">
        <v>1</v>
      </c>
      <c r="E339" s="318"/>
      <c r="F339" s="628">
        <f>D339*E339</f>
        <v>0</v>
      </c>
    </row>
    <row r="340" spans="1:6">
      <c r="A340" s="313"/>
      <c r="B340" s="314"/>
      <c r="C340" s="313"/>
      <c r="D340" s="316"/>
      <c r="E340" s="318"/>
      <c r="F340" s="628"/>
    </row>
    <row r="341" spans="1:6">
      <c r="A341" s="313"/>
      <c r="B341" s="330" t="s">
        <v>589</v>
      </c>
      <c r="C341" s="313"/>
      <c r="D341" s="316"/>
      <c r="E341" s="318"/>
      <c r="F341" s="628"/>
    </row>
    <row r="342" spans="1:6" ht="30">
      <c r="A342" s="313"/>
      <c r="B342" s="330" t="s">
        <v>535</v>
      </c>
      <c r="C342" s="313"/>
      <c r="D342" s="316"/>
      <c r="E342" s="318"/>
      <c r="F342" s="628"/>
    </row>
    <row r="343" spans="1:6" ht="30">
      <c r="A343" s="313"/>
      <c r="B343" s="330" t="s">
        <v>536</v>
      </c>
      <c r="C343" s="313"/>
      <c r="D343" s="316"/>
      <c r="E343" s="318"/>
      <c r="F343" s="628"/>
    </row>
    <row r="344" spans="1:6" ht="30">
      <c r="A344" s="313"/>
      <c r="B344" s="330" t="s">
        <v>537</v>
      </c>
      <c r="C344" s="313"/>
      <c r="D344" s="316"/>
      <c r="E344" s="318"/>
      <c r="F344" s="628"/>
    </row>
    <row r="345" spans="1:6" ht="30">
      <c r="A345" s="313"/>
      <c r="B345" s="330" t="s">
        <v>538</v>
      </c>
      <c r="C345" s="313"/>
      <c r="D345" s="316"/>
      <c r="E345" s="318"/>
      <c r="F345" s="628"/>
    </row>
    <row r="346" spans="1:6">
      <c r="A346" s="313"/>
      <c r="B346" s="343"/>
      <c r="C346" s="313"/>
      <c r="D346" s="316"/>
      <c r="E346" s="318"/>
      <c r="F346" s="628"/>
    </row>
    <row r="347" spans="1:6" ht="90">
      <c r="A347" s="313" t="s">
        <v>1354</v>
      </c>
      <c r="B347" s="314" t="s">
        <v>1416</v>
      </c>
      <c r="C347" s="313" t="s">
        <v>5</v>
      </c>
      <c r="D347" s="316">
        <v>2</v>
      </c>
      <c r="E347" s="318"/>
      <c r="F347" s="628">
        <f>D347*E347</f>
        <v>0</v>
      </c>
    </row>
    <row r="348" spans="1:6">
      <c r="A348" s="313"/>
      <c r="B348" s="314"/>
      <c r="C348" s="144"/>
    </row>
    <row r="349" spans="1:6">
      <c r="A349" s="313"/>
      <c r="B349" s="314"/>
      <c r="C349" s="144"/>
    </row>
    <row r="350" spans="1:6">
      <c r="A350" s="313"/>
      <c r="B350" s="314"/>
      <c r="C350" s="144"/>
    </row>
    <row r="351" spans="1:6" s="147" customFormat="1">
      <c r="A351" s="332"/>
      <c r="B351" s="327" t="s">
        <v>1209</v>
      </c>
      <c r="D351" s="616"/>
      <c r="E351" s="644"/>
      <c r="F351" s="618">
        <f>SUM(F324:F348)</f>
        <v>0</v>
      </c>
    </row>
    <row r="352" spans="1:6">
      <c r="A352" s="592" t="s">
        <v>0</v>
      </c>
      <c r="B352" s="593" t="s">
        <v>1</v>
      </c>
      <c r="C352" s="592" t="s">
        <v>2</v>
      </c>
      <c r="D352" s="594" t="s">
        <v>798</v>
      </c>
      <c r="E352" s="595" t="s">
        <v>640</v>
      </c>
      <c r="F352" s="596" t="s">
        <v>1392</v>
      </c>
    </row>
    <row r="353" spans="1:6">
      <c r="A353" s="281"/>
      <c r="B353" s="282" t="s">
        <v>1417</v>
      </c>
      <c r="C353" s="281"/>
      <c r="D353" s="283"/>
      <c r="E353" s="285"/>
      <c r="F353" s="284">
        <f>F351</f>
        <v>0</v>
      </c>
    </row>
    <row r="354" spans="1:6" ht="30">
      <c r="A354" s="313"/>
      <c r="B354" s="314" t="s">
        <v>557</v>
      </c>
      <c r="C354" s="313"/>
      <c r="D354" s="316"/>
      <c r="E354" s="318"/>
      <c r="F354" s="628"/>
    </row>
    <row r="355" spans="1:6" ht="30">
      <c r="A355" s="313"/>
      <c r="B355" s="314" t="s">
        <v>558</v>
      </c>
      <c r="C355" s="313"/>
      <c r="D355" s="316"/>
      <c r="E355" s="318"/>
      <c r="F355" s="628"/>
    </row>
    <row r="356" spans="1:6" ht="30">
      <c r="A356" s="313"/>
      <c r="B356" s="314" t="s">
        <v>559</v>
      </c>
      <c r="C356" s="313"/>
      <c r="D356" s="316"/>
      <c r="E356" s="318"/>
      <c r="F356" s="628"/>
    </row>
    <row r="357" spans="1:6" ht="30">
      <c r="A357" s="313"/>
      <c r="B357" s="314" t="s">
        <v>560</v>
      </c>
      <c r="C357" s="313"/>
      <c r="D357" s="316"/>
      <c r="E357" s="318"/>
      <c r="F357" s="628"/>
    </row>
    <row r="358" spans="1:6" ht="30">
      <c r="A358" s="313" t="s">
        <v>1355</v>
      </c>
      <c r="B358" s="314" t="s">
        <v>561</v>
      </c>
      <c r="C358" s="313" t="s">
        <v>5</v>
      </c>
      <c r="D358" s="316">
        <v>4</v>
      </c>
      <c r="E358" s="318"/>
      <c r="F358" s="628">
        <f>D358*E358</f>
        <v>0</v>
      </c>
    </row>
    <row r="359" spans="1:6">
      <c r="A359" s="313"/>
      <c r="B359" s="314"/>
      <c r="C359" s="313"/>
      <c r="D359" s="316"/>
      <c r="E359" s="318"/>
      <c r="F359" s="628"/>
    </row>
    <row r="360" spans="1:6" ht="30">
      <c r="A360" s="313"/>
      <c r="B360" s="314" t="s">
        <v>567</v>
      </c>
      <c r="C360" s="313"/>
      <c r="D360" s="316"/>
      <c r="E360" s="318"/>
      <c r="F360" s="628"/>
    </row>
    <row r="361" spans="1:6">
      <c r="A361" s="313" t="s">
        <v>1356</v>
      </c>
      <c r="B361" s="314" t="s">
        <v>568</v>
      </c>
      <c r="C361" s="313" t="s">
        <v>5</v>
      </c>
      <c r="D361" s="316">
        <f>D358</f>
        <v>4</v>
      </c>
      <c r="E361" s="318"/>
      <c r="F361" s="628">
        <f>D361*E361</f>
        <v>0</v>
      </c>
    </row>
    <row r="362" spans="1:6">
      <c r="A362" s="313"/>
      <c r="B362" s="314"/>
      <c r="C362" s="313"/>
      <c r="D362" s="316"/>
      <c r="E362" s="318"/>
      <c r="F362" s="628"/>
    </row>
    <row r="363" spans="1:6" ht="30">
      <c r="A363" s="313"/>
      <c r="B363" s="314" t="s">
        <v>569</v>
      </c>
      <c r="C363" s="313"/>
      <c r="D363" s="316"/>
      <c r="E363" s="318"/>
      <c r="F363" s="628"/>
    </row>
    <row r="364" spans="1:6" ht="30">
      <c r="A364" s="313"/>
      <c r="B364" s="314" t="s">
        <v>570</v>
      </c>
      <c r="C364" s="313"/>
      <c r="D364" s="316"/>
      <c r="E364" s="318"/>
      <c r="F364" s="628"/>
    </row>
    <row r="365" spans="1:6">
      <c r="A365" s="313" t="s">
        <v>1357</v>
      </c>
      <c r="B365" s="314" t="s">
        <v>566</v>
      </c>
      <c r="C365" s="313" t="s">
        <v>5</v>
      </c>
      <c r="D365" s="316">
        <v>2</v>
      </c>
      <c r="E365" s="318"/>
      <c r="F365" s="628">
        <f>D365*E365</f>
        <v>0</v>
      </c>
    </row>
    <row r="366" spans="1:6">
      <c r="A366" s="313"/>
      <c r="B366" s="314"/>
      <c r="C366" s="313"/>
      <c r="D366" s="316"/>
      <c r="E366" s="318"/>
      <c r="F366" s="628"/>
    </row>
    <row r="367" spans="1:6" ht="30">
      <c r="A367" s="313"/>
      <c r="B367" s="314" t="s">
        <v>571</v>
      </c>
      <c r="C367" s="313"/>
      <c r="D367" s="316"/>
      <c r="E367" s="318"/>
      <c r="F367" s="628"/>
    </row>
    <row r="368" spans="1:6" ht="30">
      <c r="A368" s="313"/>
      <c r="B368" s="314" t="s">
        <v>572</v>
      </c>
      <c r="C368" s="313"/>
      <c r="D368" s="316"/>
      <c r="E368" s="318"/>
      <c r="F368" s="628"/>
    </row>
    <row r="369" spans="1:6">
      <c r="A369" s="313" t="s">
        <v>1358</v>
      </c>
      <c r="B369" s="314" t="s">
        <v>573</v>
      </c>
      <c r="C369" s="313" t="s">
        <v>5</v>
      </c>
      <c r="D369" s="316">
        <v>2</v>
      </c>
      <c r="E369" s="318"/>
      <c r="F369" s="628">
        <f>D369*E369</f>
        <v>0</v>
      </c>
    </row>
    <row r="370" spans="1:6">
      <c r="A370" s="313"/>
      <c r="B370" s="314"/>
      <c r="C370" s="313"/>
      <c r="D370" s="316"/>
      <c r="E370" s="318"/>
      <c r="F370" s="628"/>
    </row>
    <row r="371" spans="1:6" ht="30">
      <c r="A371" s="313"/>
      <c r="B371" s="314" t="s">
        <v>691</v>
      </c>
      <c r="C371" s="144"/>
    </row>
    <row r="372" spans="1:6" ht="30">
      <c r="A372" s="313"/>
      <c r="B372" s="314" t="s">
        <v>692</v>
      </c>
      <c r="C372" s="313"/>
      <c r="D372" s="316"/>
      <c r="E372" s="318"/>
      <c r="F372" s="628"/>
    </row>
    <row r="373" spans="1:6">
      <c r="A373" s="313" t="s">
        <v>1359</v>
      </c>
      <c r="B373" s="314" t="s">
        <v>693</v>
      </c>
      <c r="C373" s="313" t="s">
        <v>26</v>
      </c>
      <c r="D373" s="316">
        <v>1</v>
      </c>
      <c r="E373" s="318"/>
      <c r="F373" s="628">
        <f>D373*E373</f>
        <v>0</v>
      </c>
    </row>
    <row r="374" spans="1:6">
      <c r="A374" s="313"/>
      <c r="B374" s="343"/>
      <c r="C374" s="313"/>
      <c r="E374" s="318"/>
      <c r="F374" s="151">
        <f t="shared" ref="F374:F376" si="16">D374*E374</f>
        <v>0</v>
      </c>
    </row>
    <row r="375" spans="1:6">
      <c r="A375" s="313"/>
      <c r="B375" s="314"/>
      <c r="C375" s="313"/>
      <c r="E375" s="318"/>
      <c r="F375" s="151">
        <f t="shared" si="16"/>
        <v>0</v>
      </c>
    </row>
    <row r="376" spans="1:6">
      <c r="A376" s="313"/>
      <c r="B376" s="343"/>
      <c r="C376" s="313"/>
      <c r="E376" s="318"/>
      <c r="F376" s="151">
        <f t="shared" si="16"/>
        <v>0</v>
      </c>
    </row>
    <row r="377" spans="1:6" s="147" customFormat="1">
      <c r="A377" s="332"/>
      <c r="B377" s="327" t="s">
        <v>397</v>
      </c>
      <c r="C377" s="328" t="s">
        <v>398</v>
      </c>
      <c r="D377" s="616"/>
      <c r="E377" s="617"/>
      <c r="F377" s="618">
        <f>SUM(F353:F376)</f>
        <v>0</v>
      </c>
    </row>
    <row r="378" spans="1:6" s="147" customFormat="1">
      <c r="A378" s="332"/>
      <c r="B378" s="327"/>
      <c r="C378" s="328"/>
      <c r="D378" s="616"/>
      <c r="E378" s="617"/>
      <c r="F378" s="618"/>
    </row>
    <row r="379" spans="1:6" s="147" customFormat="1">
      <c r="A379" s="332"/>
      <c r="B379" s="327"/>
      <c r="C379" s="328"/>
      <c r="D379" s="616"/>
      <c r="E379" s="617"/>
      <c r="F379" s="618"/>
    </row>
    <row r="380" spans="1:6">
      <c r="A380" s="313"/>
      <c r="B380" s="314"/>
      <c r="C380" s="316"/>
      <c r="E380" s="318"/>
    </row>
    <row r="381" spans="1:6">
      <c r="A381" s="313"/>
      <c r="B381" s="322" t="s">
        <v>1418</v>
      </c>
      <c r="C381" s="316"/>
      <c r="E381" s="318"/>
    </row>
    <row r="382" spans="1:6">
      <c r="A382" s="313"/>
      <c r="B382" s="322"/>
      <c r="C382" s="316"/>
      <c r="E382" s="318"/>
    </row>
    <row r="383" spans="1:6">
      <c r="A383" s="313"/>
      <c r="B383" s="322"/>
      <c r="C383" s="316"/>
      <c r="E383" s="318"/>
    </row>
    <row r="384" spans="1:6">
      <c r="A384" s="313"/>
      <c r="B384" s="322" t="s">
        <v>5</v>
      </c>
      <c r="C384" s="313"/>
      <c r="E384" s="318"/>
    </row>
    <row r="385" spans="1:6">
      <c r="A385" s="313"/>
      <c r="B385" s="355"/>
      <c r="C385" s="313"/>
      <c r="E385" s="318"/>
    </row>
    <row r="386" spans="1:6">
      <c r="A386" s="313"/>
      <c r="B386" s="322"/>
      <c r="C386" s="313"/>
      <c r="E386" s="318"/>
    </row>
    <row r="387" spans="1:6">
      <c r="A387" s="313"/>
      <c r="B387" s="352">
        <v>2</v>
      </c>
      <c r="C387" s="313"/>
      <c r="D387" s="369"/>
      <c r="E387" s="361"/>
      <c r="F387" s="628">
        <f>F85</f>
        <v>0</v>
      </c>
    </row>
    <row r="388" spans="1:6">
      <c r="A388" s="313"/>
      <c r="B388" s="355"/>
      <c r="C388" s="313"/>
      <c r="D388" s="369"/>
      <c r="E388" s="361"/>
      <c r="F388" s="628"/>
    </row>
    <row r="389" spans="1:6">
      <c r="A389" s="313"/>
      <c r="B389" s="352">
        <v>3</v>
      </c>
      <c r="C389" s="313"/>
      <c r="D389" s="369"/>
      <c r="E389" s="361"/>
      <c r="F389" s="628">
        <f>F120</f>
        <v>0</v>
      </c>
    </row>
    <row r="390" spans="1:6">
      <c r="A390" s="313"/>
      <c r="B390" s="352"/>
      <c r="C390" s="313"/>
      <c r="D390" s="369"/>
      <c r="E390" s="361"/>
      <c r="F390" s="628"/>
    </row>
    <row r="391" spans="1:6">
      <c r="A391" s="313"/>
      <c r="B391" s="352">
        <v>4</v>
      </c>
      <c r="C391" s="313"/>
      <c r="D391" s="369"/>
      <c r="E391" s="361"/>
      <c r="F391" s="628">
        <f>F136</f>
        <v>0</v>
      </c>
    </row>
    <row r="392" spans="1:6">
      <c r="A392" s="313"/>
      <c r="B392" s="352"/>
      <c r="C392" s="313"/>
      <c r="D392" s="369"/>
      <c r="E392" s="361"/>
      <c r="F392" s="628"/>
    </row>
    <row r="393" spans="1:6">
      <c r="A393" s="313"/>
      <c r="B393" s="352">
        <v>5</v>
      </c>
      <c r="C393" s="313"/>
      <c r="D393" s="369"/>
      <c r="E393" s="361"/>
      <c r="F393" s="628">
        <f>F178</f>
        <v>0</v>
      </c>
    </row>
    <row r="394" spans="1:6">
      <c r="A394" s="313"/>
      <c r="B394" s="352"/>
      <c r="C394" s="313"/>
      <c r="D394" s="369"/>
      <c r="E394" s="361"/>
      <c r="F394" s="628"/>
    </row>
    <row r="395" spans="1:6">
      <c r="A395" s="313"/>
      <c r="B395" s="352">
        <v>6</v>
      </c>
      <c r="C395" s="313"/>
      <c r="D395" s="369"/>
      <c r="E395" s="361"/>
      <c r="F395" s="628">
        <f>F188</f>
        <v>0</v>
      </c>
    </row>
    <row r="396" spans="1:6">
      <c r="A396" s="313"/>
      <c r="B396" s="352"/>
      <c r="C396" s="313"/>
      <c r="D396" s="369"/>
      <c r="E396" s="361"/>
      <c r="F396" s="628"/>
    </row>
    <row r="397" spans="1:6">
      <c r="A397" s="313"/>
      <c r="B397" s="352">
        <v>7</v>
      </c>
      <c r="C397" s="313"/>
      <c r="D397" s="369"/>
      <c r="E397" s="361"/>
      <c r="F397" s="628">
        <f>F199</f>
        <v>0</v>
      </c>
    </row>
    <row r="398" spans="1:6">
      <c r="A398" s="313"/>
      <c r="B398" s="352"/>
      <c r="C398" s="313"/>
      <c r="D398" s="369"/>
      <c r="E398" s="361"/>
      <c r="F398" s="628"/>
    </row>
    <row r="399" spans="1:6">
      <c r="A399" s="313"/>
      <c r="B399" s="352">
        <v>8</v>
      </c>
      <c r="C399" s="313"/>
      <c r="D399" s="369"/>
      <c r="E399" s="361"/>
      <c r="F399" s="628">
        <f>F241</f>
        <v>0</v>
      </c>
    </row>
    <row r="400" spans="1:6">
      <c r="A400" s="313"/>
      <c r="B400" s="352"/>
      <c r="C400" s="313"/>
      <c r="D400" s="369"/>
      <c r="E400" s="361"/>
      <c r="F400" s="628"/>
    </row>
    <row r="401" spans="1:6">
      <c r="A401" s="313"/>
      <c r="B401" s="352">
        <v>10</v>
      </c>
      <c r="C401" s="313"/>
      <c r="D401" s="369"/>
      <c r="E401" s="361"/>
      <c r="F401" s="628">
        <f>F318</f>
        <v>0</v>
      </c>
    </row>
    <row r="402" spans="1:6">
      <c r="A402" s="313"/>
      <c r="B402" s="352"/>
      <c r="C402" s="313"/>
      <c r="D402" s="369"/>
      <c r="E402" s="361"/>
      <c r="F402" s="628"/>
    </row>
    <row r="403" spans="1:6">
      <c r="A403" s="313"/>
      <c r="B403" s="352">
        <v>12</v>
      </c>
      <c r="C403" s="313"/>
      <c r="D403" s="369"/>
      <c r="E403" s="361"/>
      <c r="F403" s="628">
        <f>F377</f>
        <v>0</v>
      </c>
    </row>
    <row r="404" spans="1:6">
      <c r="A404" s="357"/>
      <c r="B404" s="358"/>
      <c r="C404" s="359"/>
      <c r="D404" s="375"/>
      <c r="E404" s="367"/>
      <c r="F404" s="637"/>
    </row>
    <row r="405" spans="1:6" ht="30">
      <c r="A405" s="313"/>
      <c r="B405" s="322" t="s">
        <v>481</v>
      </c>
      <c r="C405" s="359"/>
      <c r="D405" s="370"/>
      <c r="E405" s="362"/>
      <c r="F405" s="626">
        <f>SUM(F387:F404)</f>
        <v>0</v>
      </c>
    </row>
    <row r="406" spans="1:6">
      <c r="A406" s="313"/>
      <c r="B406" s="327"/>
      <c r="C406" s="316"/>
      <c r="E406" s="318"/>
    </row>
  </sheetData>
  <pageMargins left="0.7" right="0.7" top="0.75" bottom="0.75" header="0.3" footer="0.3"/>
  <pageSetup paperSize="9" scale="95" orientation="portrait" horizontalDpi="1200" verticalDpi="1200" r:id="rId1"/>
  <rowBreaks count="7" manualBreakCount="7">
    <brk id="43" max="5" man="1"/>
    <brk id="87" max="6" man="1"/>
    <brk id="120" max="6" man="1"/>
    <brk id="137" max="6" man="1"/>
    <brk id="188" max="16383" man="1"/>
    <brk id="199" max="16383" man="1"/>
    <brk id="3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96" zoomScaleNormal="145" workbookViewId="0">
      <selection activeCell="A35" sqref="A35:XFD43"/>
    </sheetView>
  </sheetViews>
  <sheetFormatPr defaultRowHeight="15"/>
  <cols>
    <col min="1" max="1" width="9.28515625" customWidth="1"/>
    <col min="2" max="2" width="43.42578125" customWidth="1"/>
    <col min="5" max="5" width="6.140625" bestFit="1" customWidth="1"/>
    <col min="6" max="6" width="10.7109375" bestFit="1" customWidth="1"/>
    <col min="8" max="8" width="40.28515625" customWidth="1"/>
  </cols>
  <sheetData>
    <row r="1" spans="1:6" s="78" customFormat="1" ht="15.75" thickBot="1">
      <c r="A1" s="75" t="s">
        <v>36</v>
      </c>
      <c r="B1" s="76" t="s">
        <v>642</v>
      </c>
      <c r="C1" s="75" t="s">
        <v>36</v>
      </c>
      <c r="D1" s="75" t="s">
        <v>36</v>
      </c>
      <c r="E1" s="75" t="s">
        <v>643</v>
      </c>
      <c r="F1" s="75" t="s">
        <v>644</v>
      </c>
    </row>
    <row r="2" spans="1:6" s="78" customFormat="1" ht="15.75" thickBot="1">
      <c r="A2" s="75" t="s">
        <v>36</v>
      </c>
      <c r="B2" s="75" t="s">
        <v>645</v>
      </c>
      <c r="C2" s="75" t="s">
        <v>36</v>
      </c>
      <c r="D2" s="75" t="s">
        <v>36</v>
      </c>
      <c r="E2" s="75" t="s">
        <v>643</v>
      </c>
      <c r="F2" s="75" t="s">
        <v>644</v>
      </c>
    </row>
    <row r="3" spans="1:6" s="78" customFormat="1" ht="15.75" thickBot="1">
      <c r="A3" s="75" t="s">
        <v>36</v>
      </c>
      <c r="B3" s="75" t="s">
        <v>646</v>
      </c>
      <c r="C3" s="75" t="s">
        <v>36</v>
      </c>
      <c r="D3" s="75" t="s">
        <v>36</v>
      </c>
      <c r="E3" s="75" t="s">
        <v>643</v>
      </c>
      <c r="F3" s="75" t="s">
        <v>644</v>
      </c>
    </row>
    <row r="4" spans="1:6" s="78" customFormat="1" ht="30.75" thickBot="1">
      <c r="A4" s="137">
        <v>4.5</v>
      </c>
      <c r="B4" s="75" t="s">
        <v>647</v>
      </c>
      <c r="C4" s="75" t="s">
        <v>35</v>
      </c>
      <c r="D4" s="75">
        <f>120*2+894</f>
        <v>1134</v>
      </c>
      <c r="E4" s="75">
        <v>2.5</v>
      </c>
      <c r="F4" s="138">
        <f>E4*D4</f>
        <v>2835</v>
      </c>
    </row>
    <row r="5" spans="1:6" s="78" customFormat="1" ht="15.75" thickBot="1">
      <c r="A5" s="75">
        <v>4.51</v>
      </c>
      <c r="B5" s="75" t="s">
        <v>648</v>
      </c>
      <c r="C5" s="75" t="s">
        <v>52</v>
      </c>
      <c r="D5" s="75">
        <f>44+90</f>
        <v>134</v>
      </c>
      <c r="E5" s="75">
        <v>0.5</v>
      </c>
      <c r="F5" s="138">
        <f t="shared" ref="F5:F34" si="0">E5*D5</f>
        <v>67</v>
      </c>
    </row>
    <row r="6" spans="1:6" s="78" customFormat="1" ht="15.75" thickBot="1">
      <c r="A6" s="75" t="s">
        <v>36</v>
      </c>
      <c r="B6" s="76" t="s">
        <v>649</v>
      </c>
      <c r="C6" s="75" t="s">
        <v>36</v>
      </c>
      <c r="D6" s="75" t="s">
        <v>36</v>
      </c>
      <c r="E6" s="75" t="s">
        <v>643</v>
      </c>
      <c r="F6" s="138"/>
    </row>
    <row r="7" spans="1:6" s="78" customFormat="1" ht="15.75" thickBot="1">
      <c r="A7" s="75" t="s">
        <v>36</v>
      </c>
      <c r="B7" s="75" t="s">
        <v>650</v>
      </c>
      <c r="C7" s="75" t="s">
        <v>36</v>
      </c>
      <c r="D7" s="75"/>
      <c r="E7" s="75"/>
      <c r="F7" s="138"/>
    </row>
    <row r="8" spans="1:6" s="78" customFormat="1" ht="15.75" thickBot="1">
      <c r="A8" s="75" t="s">
        <v>36</v>
      </c>
      <c r="B8" s="75" t="s">
        <v>651</v>
      </c>
      <c r="C8" s="75" t="s">
        <v>36</v>
      </c>
      <c r="D8" s="75"/>
      <c r="E8" s="75"/>
      <c r="F8" s="138"/>
    </row>
    <row r="9" spans="1:6" s="78" customFormat="1" ht="15.75" thickBot="1">
      <c r="A9" s="75">
        <v>4.5199999999999996</v>
      </c>
      <c r="B9" s="75" t="s">
        <v>805</v>
      </c>
      <c r="C9" s="75" t="s">
        <v>52</v>
      </c>
      <c r="D9" s="75">
        <f>9.935*2*31+320</f>
        <v>935.97</v>
      </c>
      <c r="E9" s="75">
        <v>2.5</v>
      </c>
      <c r="F9" s="138">
        <f t="shared" ref="F9:F10" si="1">E9*D9</f>
        <v>2339.9250000000002</v>
      </c>
    </row>
    <row r="10" spans="1:6" s="78" customFormat="1" ht="15.75" thickBot="1">
      <c r="A10" s="75">
        <v>4.53</v>
      </c>
      <c r="B10" s="75" t="s">
        <v>806</v>
      </c>
      <c r="C10" s="75" t="s">
        <v>52</v>
      </c>
      <c r="D10" s="75">
        <f>D9</f>
        <v>935.97</v>
      </c>
      <c r="E10" s="75">
        <v>2.5</v>
      </c>
      <c r="F10" s="138">
        <f t="shared" si="1"/>
        <v>2339.9250000000002</v>
      </c>
    </row>
    <row r="11" spans="1:6" s="78" customFormat="1" ht="15.75" thickBot="1">
      <c r="A11" s="75">
        <v>4.54</v>
      </c>
      <c r="B11" s="75" t="s">
        <v>803</v>
      </c>
      <c r="C11" s="75" t="s">
        <v>52</v>
      </c>
      <c r="D11" s="75">
        <f>421+1443</f>
        <v>1864</v>
      </c>
      <c r="E11" s="75">
        <v>1.5</v>
      </c>
      <c r="F11" s="138">
        <f t="shared" si="0"/>
        <v>2796</v>
      </c>
    </row>
    <row r="12" spans="1:6" s="78" customFormat="1" ht="15.75" thickBot="1">
      <c r="A12" s="75">
        <v>4.55</v>
      </c>
      <c r="B12" s="75" t="s">
        <v>653</v>
      </c>
      <c r="C12" s="75" t="s">
        <v>52</v>
      </c>
      <c r="D12" s="75">
        <v>1580</v>
      </c>
      <c r="E12" s="75">
        <v>1.5</v>
      </c>
      <c r="F12" s="138">
        <f t="shared" si="0"/>
        <v>2370</v>
      </c>
    </row>
    <row r="13" spans="1:6" s="78" customFormat="1" ht="15.75" thickBot="1">
      <c r="A13" s="75">
        <v>4.5599999999999996</v>
      </c>
      <c r="B13" s="75" t="s">
        <v>804</v>
      </c>
      <c r="C13" s="75" t="s">
        <v>52</v>
      </c>
      <c r="D13" s="75">
        <f>61+155</f>
        <v>216</v>
      </c>
      <c r="E13" s="75">
        <v>1.5</v>
      </c>
      <c r="F13" s="138">
        <f t="shared" si="0"/>
        <v>324</v>
      </c>
    </row>
    <row r="14" spans="1:6" s="78" customFormat="1" ht="15.75" thickBot="1">
      <c r="A14" s="75">
        <v>4.57</v>
      </c>
      <c r="B14" s="75" t="s">
        <v>655</v>
      </c>
      <c r="C14" s="75" t="s">
        <v>52</v>
      </c>
      <c r="D14" s="75">
        <f>76+126</f>
        <v>202</v>
      </c>
      <c r="E14" s="75">
        <v>1.5</v>
      </c>
      <c r="F14" s="138">
        <f t="shared" si="0"/>
        <v>303</v>
      </c>
    </row>
    <row r="15" spans="1:6" s="78" customFormat="1" ht="15.75" thickBot="1">
      <c r="A15" s="75">
        <v>4.58</v>
      </c>
      <c r="B15" s="75" t="s">
        <v>656</v>
      </c>
      <c r="C15" s="75" t="s">
        <v>52</v>
      </c>
      <c r="D15" s="75">
        <f>D14</f>
        <v>202</v>
      </c>
      <c r="E15" s="75">
        <v>1.2</v>
      </c>
      <c r="F15" s="138">
        <f t="shared" si="0"/>
        <v>242.39999999999998</v>
      </c>
    </row>
    <row r="16" spans="1:6" s="78" customFormat="1" ht="15.75" thickBot="1">
      <c r="A16" s="75">
        <v>4.59</v>
      </c>
      <c r="B16" s="75" t="s">
        <v>657</v>
      </c>
      <c r="C16" s="75" t="s">
        <v>52</v>
      </c>
      <c r="D16" s="75">
        <f>D5</f>
        <v>134</v>
      </c>
      <c r="E16" s="75">
        <v>1.5</v>
      </c>
      <c r="F16" s="138">
        <f t="shared" si="0"/>
        <v>201</v>
      </c>
    </row>
    <row r="17" spans="1:6" s="78" customFormat="1" ht="15.75" thickBot="1">
      <c r="A17" s="75">
        <v>4.5999999999999996</v>
      </c>
      <c r="B17" s="75" t="s">
        <v>658</v>
      </c>
      <c r="C17" s="75" t="s">
        <v>36</v>
      </c>
      <c r="D17" s="75" t="s">
        <v>36</v>
      </c>
      <c r="E17" s="75" t="s">
        <v>643</v>
      </c>
      <c r="F17" s="138"/>
    </row>
    <row r="18" spans="1:6" s="78" customFormat="1" ht="30.75" thickBot="1">
      <c r="A18" s="75">
        <v>4.6100000000000101</v>
      </c>
      <c r="B18" s="75" t="s">
        <v>659</v>
      </c>
      <c r="C18" s="75" t="s">
        <v>660</v>
      </c>
      <c r="D18" s="75">
        <v>200</v>
      </c>
      <c r="E18" s="75">
        <v>15</v>
      </c>
      <c r="F18" s="138">
        <f t="shared" si="0"/>
        <v>3000</v>
      </c>
    </row>
    <row r="19" spans="1:6" s="78" customFormat="1" ht="15.75" thickBot="1">
      <c r="A19" s="75">
        <v>4.6200000000000099</v>
      </c>
      <c r="B19" s="76" t="s">
        <v>661</v>
      </c>
      <c r="C19" s="75" t="s">
        <v>36</v>
      </c>
      <c r="D19" s="75" t="s">
        <v>36</v>
      </c>
      <c r="E19" s="75" t="s">
        <v>643</v>
      </c>
      <c r="F19" s="138"/>
    </row>
    <row r="20" spans="1:6" s="78" customFormat="1" ht="15.75" thickBot="1">
      <c r="A20" s="75">
        <v>4.6300000000000097</v>
      </c>
      <c r="B20" s="75" t="s">
        <v>662</v>
      </c>
      <c r="C20" s="75" t="s">
        <v>36</v>
      </c>
      <c r="D20" s="75" t="s">
        <v>36</v>
      </c>
      <c r="E20" s="75" t="s">
        <v>643</v>
      </c>
      <c r="F20" s="138"/>
    </row>
    <row r="21" spans="1:6" s="78" customFormat="1" ht="30.75" thickBot="1">
      <c r="A21" s="75">
        <v>4.6400000000000103</v>
      </c>
      <c r="B21" s="75" t="s">
        <v>663</v>
      </c>
      <c r="C21" s="75" t="s">
        <v>35</v>
      </c>
      <c r="D21" s="75">
        <f>36+76</f>
        <v>112</v>
      </c>
      <c r="E21" s="75">
        <v>6</v>
      </c>
      <c r="F21" s="138">
        <f t="shared" si="0"/>
        <v>672</v>
      </c>
    </row>
    <row r="22" spans="1:6" s="78" customFormat="1" ht="15.75" thickBot="1">
      <c r="A22" s="75">
        <v>4.6500000000000101</v>
      </c>
      <c r="B22" s="79" t="s">
        <v>664</v>
      </c>
      <c r="C22" s="79" t="s">
        <v>52</v>
      </c>
      <c r="D22" s="79">
        <f>60+135</f>
        <v>195</v>
      </c>
      <c r="E22" s="79">
        <v>5</v>
      </c>
      <c r="F22" s="139">
        <f t="shared" si="0"/>
        <v>975</v>
      </c>
    </row>
    <row r="23" spans="1:6" s="78" customFormat="1" ht="15.75" thickBot="1">
      <c r="A23" s="75">
        <v>4.6600000000000099</v>
      </c>
      <c r="B23" s="75" t="s">
        <v>665</v>
      </c>
      <c r="C23" s="75" t="s">
        <v>36</v>
      </c>
      <c r="D23" s="75" t="s">
        <v>36</v>
      </c>
      <c r="E23" s="75" t="s">
        <v>643</v>
      </c>
      <c r="F23" s="138"/>
    </row>
    <row r="24" spans="1:6" s="78" customFormat="1" ht="30.75" thickBot="1">
      <c r="A24" s="75">
        <v>4.6700000000000097</v>
      </c>
      <c r="B24" s="75" t="s">
        <v>666</v>
      </c>
      <c r="C24" s="75" t="s">
        <v>35</v>
      </c>
      <c r="D24" s="75">
        <f>D21</f>
        <v>112</v>
      </c>
      <c r="E24" s="75">
        <v>5</v>
      </c>
      <c r="F24" s="138">
        <f t="shared" si="0"/>
        <v>560</v>
      </c>
    </row>
    <row r="25" spans="1:6" s="78" customFormat="1" ht="30.75" thickBot="1">
      <c r="A25" s="75">
        <v>4.6800000000000104</v>
      </c>
      <c r="B25" s="79" t="s">
        <v>667</v>
      </c>
      <c r="C25" s="79" t="s">
        <v>52</v>
      </c>
      <c r="D25" s="79">
        <f>D24</f>
        <v>112</v>
      </c>
      <c r="E25" s="79">
        <v>5</v>
      </c>
      <c r="F25" s="139">
        <f t="shared" si="0"/>
        <v>560</v>
      </c>
    </row>
    <row r="26" spans="1:6" s="78" customFormat="1" ht="15.75" thickBot="1">
      <c r="A26" s="75">
        <v>4.6900000000000102</v>
      </c>
      <c r="B26" s="76" t="s">
        <v>668</v>
      </c>
      <c r="C26" s="75" t="s">
        <v>36</v>
      </c>
      <c r="D26" s="75" t="s">
        <v>36</v>
      </c>
      <c r="E26" s="75" t="s">
        <v>643</v>
      </c>
      <c r="F26" s="138"/>
    </row>
    <row r="27" spans="1:6" s="78" customFormat="1" ht="45.75" thickBot="1">
      <c r="A27" s="75">
        <v>4.7000000000000099</v>
      </c>
      <c r="B27" s="79" t="s">
        <v>669</v>
      </c>
      <c r="C27" s="79" t="s">
        <v>52</v>
      </c>
      <c r="D27" s="79">
        <f>D22</f>
        <v>195</v>
      </c>
      <c r="E27" s="79">
        <v>6</v>
      </c>
      <c r="F27" s="139">
        <f t="shared" si="0"/>
        <v>1170</v>
      </c>
    </row>
    <row r="28" spans="1:6" s="78" customFormat="1" ht="15.75" thickBot="1">
      <c r="A28" s="75">
        <v>4.7100000000000097</v>
      </c>
      <c r="B28" s="76" t="s">
        <v>670</v>
      </c>
      <c r="C28" s="75" t="s">
        <v>36</v>
      </c>
      <c r="D28" s="75" t="s">
        <v>36</v>
      </c>
      <c r="E28" s="75" t="s">
        <v>643</v>
      </c>
      <c r="F28" s="138"/>
    </row>
    <row r="29" spans="1:6" s="78" customFormat="1" ht="30.75" thickBot="1">
      <c r="A29" s="75">
        <v>4.7200000000000104</v>
      </c>
      <c r="B29" s="75" t="s">
        <v>671</v>
      </c>
      <c r="C29" s="75" t="s">
        <v>52</v>
      </c>
      <c r="D29" s="75">
        <v>68</v>
      </c>
      <c r="E29" s="75">
        <v>2.5</v>
      </c>
      <c r="F29" s="138">
        <f t="shared" si="0"/>
        <v>170</v>
      </c>
    </row>
    <row r="30" spans="1:6" s="78" customFormat="1" ht="30.75" thickBot="1">
      <c r="A30" s="75">
        <v>4.7300000000000102</v>
      </c>
      <c r="B30" s="75" t="s">
        <v>672</v>
      </c>
      <c r="C30" s="75" t="s">
        <v>660</v>
      </c>
      <c r="D30" s="75">
        <f>12+18</f>
        <v>30</v>
      </c>
      <c r="E30" s="75">
        <v>5</v>
      </c>
      <c r="F30" s="138">
        <f t="shared" si="0"/>
        <v>150</v>
      </c>
    </row>
    <row r="31" spans="1:6" s="78" customFormat="1" ht="15.75" thickBot="1">
      <c r="A31" s="75">
        <v>4.74000000000001</v>
      </c>
      <c r="B31" s="75" t="s">
        <v>673</v>
      </c>
      <c r="C31" s="75" t="s">
        <v>660</v>
      </c>
      <c r="D31" s="75">
        <f>D30</f>
        <v>30</v>
      </c>
      <c r="E31" s="75">
        <v>5</v>
      </c>
      <c r="F31" s="138">
        <f t="shared" si="0"/>
        <v>150</v>
      </c>
    </row>
    <row r="32" spans="1:6" s="78" customFormat="1" ht="30.75" thickBot="1">
      <c r="A32" s="75">
        <v>4.7500000000000204</v>
      </c>
      <c r="B32" s="75" t="s">
        <v>674</v>
      </c>
      <c r="C32" s="75" t="s">
        <v>36</v>
      </c>
      <c r="D32" s="75" t="s">
        <v>36</v>
      </c>
      <c r="E32" s="75" t="s">
        <v>643</v>
      </c>
      <c r="F32" s="138"/>
    </row>
    <row r="33" spans="1:6" s="78" customFormat="1" ht="15.75" thickBot="1">
      <c r="A33" s="75">
        <v>4.7600000000000202</v>
      </c>
      <c r="B33" s="79" t="s">
        <v>675</v>
      </c>
      <c r="C33" s="79" t="s">
        <v>35</v>
      </c>
      <c r="D33" s="79">
        <f>D22</f>
        <v>195</v>
      </c>
      <c r="E33" s="79">
        <v>5</v>
      </c>
      <c r="F33" s="139">
        <f t="shared" si="0"/>
        <v>975</v>
      </c>
    </row>
    <row r="34" spans="1:6" s="78" customFormat="1" ht="15.75" thickBot="1">
      <c r="A34" s="75">
        <v>4.77000000000002</v>
      </c>
      <c r="B34" s="79" t="s">
        <v>676</v>
      </c>
      <c r="C34" s="79" t="s">
        <v>35</v>
      </c>
      <c r="D34" s="79">
        <f>D27*1</f>
        <v>195</v>
      </c>
      <c r="E34" s="79">
        <v>20</v>
      </c>
      <c r="F34" s="139">
        <f t="shared" si="0"/>
        <v>3900</v>
      </c>
    </row>
    <row r="35" spans="1:6" s="50" customFormat="1">
      <c r="A35" s="60"/>
      <c r="B35" s="116" t="s">
        <v>807</v>
      </c>
      <c r="C35" s="61"/>
      <c r="D35" s="53"/>
      <c r="E35" s="59"/>
      <c r="F35" s="140">
        <f t="shared" ref="F35:F43" si="2">D35*E35</f>
        <v>0</v>
      </c>
    </row>
    <row r="36" spans="1:6" s="50" customFormat="1">
      <c r="A36" s="60"/>
      <c r="B36" s="117"/>
      <c r="C36" s="59"/>
      <c r="D36" s="53"/>
      <c r="E36" s="59"/>
      <c r="F36" s="140">
        <f t="shared" si="2"/>
        <v>0</v>
      </c>
    </row>
    <row r="37" spans="1:6" s="50" customFormat="1" ht="17.25">
      <c r="A37" s="60"/>
      <c r="B37" s="117" t="s">
        <v>808</v>
      </c>
      <c r="C37" s="61" t="s">
        <v>681</v>
      </c>
      <c r="D37" s="53">
        <v>2780</v>
      </c>
      <c r="E37" s="59">
        <v>1.5</v>
      </c>
      <c r="F37" s="140">
        <f t="shared" si="2"/>
        <v>4170</v>
      </c>
    </row>
    <row r="38" spans="1:6" s="50" customFormat="1">
      <c r="A38" s="60"/>
      <c r="B38" s="117"/>
      <c r="C38" s="59"/>
      <c r="D38" s="53"/>
      <c r="E38" s="59"/>
      <c r="F38" s="140">
        <f t="shared" si="2"/>
        <v>0</v>
      </c>
    </row>
    <row r="39" spans="1:6" s="50" customFormat="1" ht="17.25">
      <c r="A39" s="60"/>
      <c r="B39" s="117" t="s">
        <v>809</v>
      </c>
      <c r="C39" s="61" t="s">
        <v>681</v>
      </c>
      <c r="D39" s="53">
        <v>500</v>
      </c>
      <c r="E39" s="59">
        <v>1.5</v>
      </c>
      <c r="F39" s="140">
        <f t="shared" si="2"/>
        <v>750</v>
      </c>
    </row>
    <row r="40" spans="1:6" s="50" customFormat="1">
      <c r="A40" s="60"/>
      <c r="B40" s="117"/>
      <c r="C40" s="59"/>
      <c r="D40" s="53"/>
      <c r="E40" s="59"/>
      <c r="F40" s="140">
        <f t="shared" si="2"/>
        <v>0</v>
      </c>
    </row>
    <row r="41" spans="1:6" s="50" customFormat="1" ht="30">
      <c r="A41" s="60"/>
      <c r="B41" s="117" t="s">
        <v>810</v>
      </c>
      <c r="C41" s="61" t="s">
        <v>681</v>
      </c>
      <c r="D41" s="53">
        <v>1100</v>
      </c>
      <c r="E41" s="59">
        <v>6.5</v>
      </c>
      <c r="F41" s="140">
        <f t="shared" si="2"/>
        <v>7150</v>
      </c>
    </row>
    <row r="42" spans="1:6" s="50" customFormat="1">
      <c r="A42" s="60"/>
      <c r="B42" s="117"/>
      <c r="C42" s="59"/>
      <c r="D42" s="53"/>
      <c r="E42" s="59"/>
      <c r="F42" s="140">
        <f t="shared" si="2"/>
        <v>0</v>
      </c>
    </row>
    <row r="43" spans="1:6" s="50" customFormat="1">
      <c r="A43" s="60"/>
      <c r="B43" s="117"/>
      <c r="C43" s="59"/>
      <c r="D43" s="53"/>
      <c r="E43" s="59"/>
      <c r="F43" s="140">
        <f t="shared" si="2"/>
        <v>0</v>
      </c>
    </row>
    <row r="44" spans="1:6" s="78" customFormat="1">
      <c r="A44" s="85"/>
      <c r="B44" s="85"/>
      <c r="C44" s="85"/>
      <c r="D44" s="85"/>
      <c r="E44" s="85"/>
      <c r="F44" s="85"/>
    </row>
    <row r="45" spans="1:6" s="50" customFormat="1">
      <c r="A45" s="60"/>
      <c r="B45" s="106" t="s">
        <v>397</v>
      </c>
      <c r="C45" s="107" t="s">
        <v>398</v>
      </c>
      <c r="D45" s="105"/>
      <c r="E45" s="105"/>
      <c r="F45" s="108">
        <f>SUM(F4:F44)</f>
        <v>38170.25</v>
      </c>
    </row>
    <row r="46" spans="1:6" s="50" customFormat="1">
      <c r="A46" s="60"/>
      <c r="B46" s="109"/>
      <c r="C46" s="105"/>
      <c r="F46" s="104">
        <f t="shared" ref="F46" si="3">D46*E46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view="pageBreakPreview" zoomScale="107" zoomScaleNormal="100" zoomScaleSheetLayoutView="107" workbookViewId="0">
      <pane xSplit="1" ySplit="1" topLeftCell="B230" activePane="bottomRight" state="frozen"/>
      <selection pane="topRight" activeCell="B1" sqref="B1"/>
      <selection pane="bottomLeft" activeCell="A2" sqref="A2"/>
      <selection pane="bottomRight" activeCell="A256" sqref="A256:XFD256"/>
    </sheetView>
  </sheetViews>
  <sheetFormatPr defaultColWidth="9.140625" defaultRowHeight="15"/>
  <cols>
    <col min="1" max="1" width="6" style="591" customWidth="1"/>
    <col min="2" max="2" width="46.7109375" style="146" customWidth="1"/>
    <col min="3" max="3" width="5.42578125" style="145" bestFit="1" customWidth="1"/>
    <col min="4" max="4" width="10" style="277" bestFit="1" customWidth="1"/>
    <col min="5" max="5" width="8" style="279" bestFit="1" customWidth="1"/>
    <col min="6" max="6" width="10.140625" style="151" bestFit="1" customWidth="1"/>
    <col min="7" max="7" width="9.140625" style="144"/>
    <col min="8" max="8" width="20.7109375" style="144" customWidth="1"/>
    <col min="9" max="16384" width="9.140625" style="144"/>
  </cols>
  <sheetData>
    <row r="1" spans="1:7">
      <c r="A1" s="650" t="s">
        <v>0</v>
      </c>
      <c r="B1" s="381" t="s">
        <v>1</v>
      </c>
      <c r="C1" s="380" t="s">
        <v>2</v>
      </c>
      <c r="D1" s="603" t="s">
        <v>798</v>
      </c>
      <c r="E1" s="604" t="s">
        <v>640</v>
      </c>
      <c r="F1" s="605" t="s">
        <v>1392</v>
      </c>
      <c r="G1" s="231"/>
    </row>
    <row r="2" spans="1:7">
      <c r="B2" s="319"/>
      <c r="E2" s="588"/>
      <c r="G2" s="231"/>
    </row>
    <row r="3" spans="1:7" s="50" customFormat="1">
      <c r="A3" s="591"/>
      <c r="B3" s="319"/>
      <c r="C3" s="145"/>
      <c r="D3" s="589"/>
      <c r="E3" s="588"/>
      <c r="F3" s="321"/>
    </row>
    <row r="4" spans="1:7" s="50" customFormat="1">
      <c r="A4" s="591"/>
      <c r="B4" s="322" t="s">
        <v>631</v>
      </c>
      <c r="C4" s="145"/>
      <c r="D4" s="589"/>
      <c r="E4" s="588"/>
      <c r="F4" s="321"/>
    </row>
    <row r="5" spans="1:7" s="50" customFormat="1">
      <c r="A5" s="591"/>
      <c r="B5" s="322" t="s">
        <v>632</v>
      </c>
      <c r="C5" s="323"/>
      <c r="D5" s="589"/>
      <c r="E5" s="279"/>
      <c r="F5" s="324"/>
    </row>
    <row r="6" spans="1:7" s="50" customFormat="1">
      <c r="A6" s="591"/>
      <c r="B6" s="322" t="s">
        <v>633</v>
      </c>
      <c r="C6" s="323"/>
      <c r="D6" s="589"/>
      <c r="E6" s="279"/>
      <c r="F6" s="324"/>
    </row>
    <row r="7" spans="1:7" s="50" customFormat="1">
      <c r="A7" s="591"/>
      <c r="B7" s="325"/>
      <c r="C7" s="323"/>
      <c r="D7" s="589"/>
      <c r="E7" s="279"/>
      <c r="F7" s="324"/>
    </row>
    <row r="8" spans="1:7" s="50" customFormat="1">
      <c r="A8" s="590">
        <v>3</v>
      </c>
      <c r="B8" s="322" t="s">
        <v>1391</v>
      </c>
      <c r="C8" s="315"/>
      <c r="D8" s="316"/>
      <c r="E8" s="318"/>
      <c r="F8" s="317"/>
    </row>
    <row r="9" spans="1:7" s="50" customFormat="1">
      <c r="A9" s="590"/>
      <c r="B9" s="327"/>
      <c r="C9" s="315"/>
      <c r="D9" s="316"/>
      <c r="E9" s="318"/>
      <c r="F9" s="317"/>
    </row>
    <row r="10" spans="1:7" s="50" customFormat="1" ht="30">
      <c r="A10" s="590">
        <v>3.1</v>
      </c>
      <c r="B10" s="322" t="s">
        <v>978</v>
      </c>
      <c r="C10" s="315"/>
      <c r="D10" s="316"/>
      <c r="E10" s="318"/>
      <c r="F10" s="317"/>
    </row>
    <row r="11" spans="1:7" s="50" customFormat="1">
      <c r="A11" s="590"/>
      <c r="B11" s="322"/>
      <c r="C11" s="315"/>
      <c r="D11" s="316"/>
      <c r="E11" s="318"/>
      <c r="F11" s="317"/>
    </row>
    <row r="12" spans="1:7" s="50" customFormat="1" ht="30">
      <c r="A12" s="590" t="s">
        <v>1360</v>
      </c>
      <c r="B12" s="314" t="s">
        <v>394</v>
      </c>
      <c r="C12" s="316" t="s">
        <v>986</v>
      </c>
      <c r="D12" s="316">
        <v>30</v>
      </c>
      <c r="E12" s="318"/>
      <c r="F12" s="317">
        <f>D12*E12</f>
        <v>0</v>
      </c>
    </row>
    <row r="13" spans="1:7" s="50" customFormat="1">
      <c r="A13" s="590" t="s">
        <v>36</v>
      </c>
      <c r="B13" s="314" t="s">
        <v>395</v>
      </c>
      <c r="C13" s="315"/>
      <c r="D13" s="316"/>
      <c r="E13" s="318"/>
      <c r="F13" s="317">
        <f t="shared" ref="F13:F74" si="0">D13*E13</f>
        <v>0</v>
      </c>
    </row>
    <row r="14" spans="1:7" s="50" customFormat="1">
      <c r="A14" s="590"/>
      <c r="B14" s="322"/>
      <c r="C14" s="315"/>
      <c r="D14" s="316"/>
      <c r="E14" s="318"/>
      <c r="F14" s="317">
        <f t="shared" si="0"/>
        <v>0</v>
      </c>
    </row>
    <row r="15" spans="1:7" s="50" customFormat="1" ht="45">
      <c r="A15" s="590" t="s">
        <v>1361</v>
      </c>
      <c r="B15" s="314" t="s">
        <v>979</v>
      </c>
      <c r="C15" s="316" t="s">
        <v>986</v>
      </c>
      <c r="D15" s="316">
        <v>25</v>
      </c>
      <c r="E15" s="318"/>
      <c r="F15" s="317">
        <f t="shared" si="0"/>
        <v>0</v>
      </c>
    </row>
    <row r="16" spans="1:7" s="50" customFormat="1">
      <c r="A16" s="590"/>
      <c r="B16" s="314"/>
      <c r="C16" s="315"/>
      <c r="D16" s="316"/>
      <c r="E16" s="318"/>
      <c r="F16" s="317">
        <f t="shared" si="0"/>
        <v>0</v>
      </c>
    </row>
    <row r="17" spans="1:6" s="50" customFormat="1" ht="45">
      <c r="A17" s="590" t="s">
        <v>1366</v>
      </c>
      <c r="B17" s="314" t="s">
        <v>980</v>
      </c>
      <c r="C17" s="316" t="s">
        <v>988</v>
      </c>
      <c r="D17" s="316">
        <v>18</v>
      </c>
      <c r="E17" s="318"/>
      <c r="F17" s="317">
        <f t="shared" si="0"/>
        <v>0</v>
      </c>
    </row>
    <row r="18" spans="1:6" s="50" customFormat="1">
      <c r="A18" s="590"/>
      <c r="B18" s="314"/>
      <c r="C18" s="144"/>
      <c r="D18" s="316"/>
      <c r="E18" s="318"/>
      <c r="F18" s="317">
        <f t="shared" si="0"/>
        <v>0</v>
      </c>
    </row>
    <row r="19" spans="1:6" s="50" customFormat="1" ht="30">
      <c r="A19" s="590" t="s">
        <v>1367</v>
      </c>
      <c r="B19" s="314" t="s">
        <v>1383</v>
      </c>
      <c r="C19" s="144" t="s">
        <v>988</v>
      </c>
      <c r="D19" s="316">
        <v>13.2</v>
      </c>
      <c r="E19" s="318"/>
      <c r="F19" s="317">
        <f t="shared" si="0"/>
        <v>0</v>
      </c>
    </row>
    <row r="20" spans="1:6" s="50" customFormat="1">
      <c r="A20" s="590"/>
      <c r="B20" s="314"/>
      <c r="C20" s="315"/>
      <c r="D20" s="316"/>
      <c r="E20" s="318"/>
      <c r="F20" s="317">
        <f t="shared" si="0"/>
        <v>0</v>
      </c>
    </row>
    <row r="21" spans="1:6" s="50" customFormat="1" ht="45">
      <c r="A21" s="590" t="s">
        <v>1368</v>
      </c>
      <c r="B21" s="314" t="s">
        <v>639</v>
      </c>
      <c r="C21" s="315" t="s">
        <v>986</v>
      </c>
      <c r="D21" s="316">
        <f>12+20</f>
        <v>32</v>
      </c>
      <c r="E21" s="318"/>
      <c r="F21" s="317">
        <f t="shared" si="0"/>
        <v>0</v>
      </c>
    </row>
    <row r="22" spans="1:6" s="50" customFormat="1">
      <c r="A22" s="590"/>
      <c r="B22" s="314"/>
      <c r="C22" s="315"/>
      <c r="D22" s="316"/>
      <c r="E22" s="318"/>
      <c r="F22" s="317">
        <f t="shared" si="0"/>
        <v>0</v>
      </c>
    </row>
    <row r="23" spans="1:6" s="50" customFormat="1" ht="30">
      <c r="A23" s="590" t="s">
        <v>1369</v>
      </c>
      <c r="B23" s="314" t="s">
        <v>982</v>
      </c>
      <c r="C23" s="316" t="s">
        <v>988</v>
      </c>
      <c r="D23" s="316">
        <v>25</v>
      </c>
      <c r="E23" s="318"/>
      <c r="F23" s="317">
        <f t="shared" si="0"/>
        <v>0</v>
      </c>
    </row>
    <row r="24" spans="1:6" s="50" customFormat="1">
      <c r="A24" s="590"/>
      <c r="B24" s="314"/>
      <c r="C24" s="315"/>
      <c r="D24" s="316"/>
      <c r="E24" s="318"/>
      <c r="F24" s="317">
        <f t="shared" si="0"/>
        <v>0</v>
      </c>
    </row>
    <row r="25" spans="1:6" s="50" customFormat="1" ht="30">
      <c r="A25" s="590" t="s">
        <v>1370</v>
      </c>
      <c r="B25" s="314" t="s">
        <v>403</v>
      </c>
      <c r="C25" s="315" t="s">
        <v>396</v>
      </c>
      <c r="D25" s="316" t="s">
        <v>983</v>
      </c>
      <c r="E25" s="318"/>
      <c r="F25" s="317">
        <f>E25</f>
        <v>0</v>
      </c>
    </row>
    <row r="26" spans="1:6" s="50" customFormat="1">
      <c r="A26" s="590"/>
      <c r="B26" s="314" t="s">
        <v>404</v>
      </c>
      <c r="C26" s="315"/>
      <c r="D26" s="316"/>
      <c r="E26" s="318"/>
      <c r="F26" s="317"/>
    </row>
    <row r="27" spans="1:6" s="50" customFormat="1">
      <c r="A27" s="590"/>
      <c r="B27" s="314"/>
      <c r="C27" s="315"/>
      <c r="D27" s="316"/>
      <c r="E27" s="318"/>
      <c r="F27" s="317">
        <f t="shared" si="0"/>
        <v>0</v>
      </c>
    </row>
    <row r="28" spans="1:6" s="50" customFormat="1" ht="30">
      <c r="A28" s="590" t="s">
        <v>1371</v>
      </c>
      <c r="B28" s="314" t="s">
        <v>984</v>
      </c>
      <c r="C28" s="315" t="s">
        <v>396</v>
      </c>
      <c r="D28" s="316" t="s">
        <v>983</v>
      </c>
      <c r="E28" s="318"/>
      <c r="F28" s="317">
        <f>E28</f>
        <v>0</v>
      </c>
    </row>
    <row r="29" spans="1:6" s="50" customFormat="1">
      <c r="A29" s="590"/>
      <c r="B29" s="314"/>
      <c r="C29" s="315"/>
      <c r="D29" s="316"/>
      <c r="E29" s="318"/>
      <c r="F29" s="317">
        <f t="shared" si="0"/>
        <v>0</v>
      </c>
    </row>
    <row r="30" spans="1:6" s="50" customFormat="1">
      <c r="A30" s="590"/>
      <c r="B30" s="322" t="s">
        <v>985</v>
      </c>
      <c r="C30" s="315"/>
      <c r="D30" s="316"/>
      <c r="E30" s="318"/>
      <c r="F30" s="317">
        <f t="shared" si="0"/>
        <v>0</v>
      </c>
    </row>
    <row r="31" spans="1:6" s="50" customFormat="1">
      <c r="A31" s="590"/>
      <c r="B31" s="322" t="s">
        <v>45</v>
      </c>
      <c r="C31" s="315"/>
      <c r="D31" s="316"/>
      <c r="E31" s="318"/>
      <c r="F31" s="317">
        <f t="shared" si="0"/>
        <v>0</v>
      </c>
    </row>
    <row r="32" spans="1:6" s="50" customFormat="1">
      <c r="A32" s="590"/>
      <c r="B32" s="314"/>
      <c r="C32" s="315"/>
      <c r="D32" s="316"/>
      <c r="E32" s="318"/>
      <c r="F32" s="317">
        <f t="shared" si="0"/>
        <v>0</v>
      </c>
    </row>
    <row r="33" spans="1:7" s="50" customFormat="1">
      <c r="A33" s="590" t="s">
        <v>1372</v>
      </c>
      <c r="B33" s="314" t="s">
        <v>495</v>
      </c>
      <c r="C33" s="316" t="s">
        <v>986</v>
      </c>
      <c r="D33" s="316">
        <v>12</v>
      </c>
      <c r="E33" s="318"/>
      <c r="F33" s="317">
        <f t="shared" si="0"/>
        <v>0</v>
      </c>
    </row>
    <row r="34" spans="1:7" s="50" customFormat="1">
      <c r="A34" s="590"/>
      <c r="B34" s="322"/>
      <c r="C34" s="315"/>
      <c r="D34" s="316"/>
      <c r="E34" s="318"/>
      <c r="F34" s="317">
        <f t="shared" si="0"/>
        <v>0</v>
      </c>
    </row>
    <row r="35" spans="1:7" s="50" customFormat="1" ht="30">
      <c r="A35" s="590"/>
      <c r="B35" s="322" t="s">
        <v>496</v>
      </c>
      <c r="C35" s="315"/>
      <c r="D35" s="316"/>
      <c r="E35" s="318"/>
      <c r="F35" s="317">
        <f t="shared" si="0"/>
        <v>0</v>
      </c>
    </row>
    <row r="36" spans="1:7" s="50" customFormat="1">
      <c r="A36" s="590" t="s">
        <v>1372</v>
      </c>
      <c r="B36" s="314" t="s">
        <v>987</v>
      </c>
      <c r="C36" s="316" t="s">
        <v>988</v>
      </c>
      <c r="D36" s="316">
        <v>3.6</v>
      </c>
      <c r="E36" s="318"/>
      <c r="F36" s="317">
        <f t="shared" si="0"/>
        <v>0</v>
      </c>
    </row>
    <row r="37" spans="1:7" s="50" customFormat="1">
      <c r="A37" s="590"/>
      <c r="B37" s="314"/>
      <c r="C37" s="315"/>
      <c r="D37" s="316"/>
      <c r="E37" s="318"/>
      <c r="F37" s="317">
        <f t="shared" si="0"/>
        <v>0</v>
      </c>
    </row>
    <row r="38" spans="1:7" s="50" customFormat="1">
      <c r="A38" s="590" t="s">
        <v>1375</v>
      </c>
      <c r="B38" s="314" t="s">
        <v>991</v>
      </c>
      <c r="C38" s="316" t="s">
        <v>986</v>
      </c>
      <c r="D38" s="316">
        <v>25</v>
      </c>
      <c r="E38" s="318"/>
      <c r="F38" s="317">
        <f t="shared" si="0"/>
        <v>0</v>
      </c>
    </row>
    <row r="39" spans="1:7" s="50" customFormat="1">
      <c r="A39" s="590"/>
      <c r="B39" s="314"/>
      <c r="C39" s="316"/>
      <c r="D39" s="316"/>
      <c r="E39" s="318"/>
      <c r="F39" s="317">
        <f t="shared" si="0"/>
        <v>0</v>
      </c>
    </row>
    <row r="40" spans="1:7" s="97" customFormat="1">
      <c r="A40" s="651"/>
      <c r="B40" s="327" t="s">
        <v>1023</v>
      </c>
      <c r="C40" s="630"/>
      <c r="D40" s="630"/>
      <c r="E40" s="617"/>
      <c r="F40" s="329">
        <f>SUM(F12:F39)</f>
        <v>0</v>
      </c>
    </row>
    <row r="41" spans="1:7">
      <c r="A41" s="650" t="s">
        <v>0</v>
      </c>
      <c r="B41" s="381" t="s">
        <v>1</v>
      </c>
      <c r="C41" s="380" t="s">
        <v>2</v>
      </c>
      <c r="D41" s="603" t="s">
        <v>798</v>
      </c>
      <c r="E41" s="604" t="s">
        <v>640</v>
      </c>
      <c r="F41" s="605" t="s">
        <v>1392</v>
      </c>
      <c r="G41" s="231"/>
    </row>
    <row r="42" spans="1:7" s="50" customFormat="1">
      <c r="A42" s="650"/>
      <c r="B42" s="381" t="s">
        <v>1022</v>
      </c>
      <c r="C42" s="380"/>
      <c r="D42" s="603"/>
      <c r="E42" s="604"/>
      <c r="F42" s="605">
        <f>F40</f>
        <v>0</v>
      </c>
    </row>
    <row r="43" spans="1:7" s="50" customFormat="1">
      <c r="A43" s="650"/>
      <c r="B43" s="381"/>
      <c r="C43" s="380"/>
      <c r="D43" s="603"/>
      <c r="E43" s="604"/>
      <c r="F43" s="605"/>
    </row>
    <row r="44" spans="1:7" s="50" customFormat="1">
      <c r="A44" s="590"/>
      <c r="B44" s="322" t="s">
        <v>993</v>
      </c>
      <c r="C44" s="315"/>
      <c r="D44" s="316"/>
      <c r="E44" s="318"/>
      <c r="F44" s="317">
        <f t="shared" si="0"/>
        <v>0</v>
      </c>
    </row>
    <row r="45" spans="1:7" s="50" customFormat="1">
      <c r="A45" s="590"/>
      <c r="B45" s="314"/>
      <c r="C45" s="315"/>
      <c r="D45" s="316"/>
      <c r="E45" s="318"/>
      <c r="F45" s="317">
        <f t="shared" si="0"/>
        <v>0</v>
      </c>
    </row>
    <row r="46" spans="1:7" s="50" customFormat="1">
      <c r="A46" s="590" t="s">
        <v>1377</v>
      </c>
      <c r="B46" s="314" t="s">
        <v>995</v>
      </c>
      <c r="C46" s="316" t="s">
        <v>996</v>
      </c>
      <c r="D46" s="316">
        <v>20</v>
      </c>
      <c r="E46" s="318"/>
      <c r="F46" s="317">
        <f t="shared" si="0"/>
        <v>0</v>
      </c>
    </row>
    <row r="47" spans="1:7" s="50" customFormat="1">
      <c r="A47" s="590"/>
      <c r="B47" s="314"/>
      <c r="C47" s="316"/>
      <c r="D47" s="316"/>
      <c r="E47" s="318"/>
      <c r="F47" s="317">
        <f t="shared" si="0"/>
        <v>0</v>
      </c>
    </row>
    <row r="48" spans="1:7" s="50" customFormat="1">
      <c r="A48" s="590"/>
      <c r="B48" s="322" t="s">
        <v>998</v>
      </c>
      <c r="C48" s="316"/>
      <c r="D48" s="316"/>
      <c r="E48" s="318"/>
      <c r="F48" s="317">
        <f t="shared" si="0"/>
        <v>0</v>
      </c>
    </row>
    <row r="49" spans="1:6" s="50" customFormat="1">
      <c r="A49" s="590"/>
      <c r="B49" s="314"/>
      <c r="C49" s="315"/>
      <c r="D49" s="316"/>
      <c r="E49" s="318"/>
      <c r="F49" s="317">
        <f t="shared" si="0"/>
        <v>0</v>
      </c>
    </row>
    <row r="50" spans="1:6" s="50" customFormat="1" ht="30">
      <c r="A50" s="590"/>
      <c r="B50" s="314" t="s">
        <v>999</v>
      </c>
      <c r="C50" s="316"/>
      <c r="D50" s="316"/>
      <c r="E50" s="318"/>
      <c r="F50" s="317">
        <f t="shared" si="0"/>
        <v>0</v>
      </c>
    </row>
    <row r="51" spans="1:6" s="50" customFormat="1">
      <c r="A51" s="590"/>
      <c r="B51" s="314"/>
      <c r="C51" s="316"/>
      <c r="D51" s="316"/>
      <c r="E51" s="318"/>
      <c r="F51" s="317">
        <f t="shared" si="0"/>
        <v>0</v>
      </c>
    </row>
    <row r="52" spans="1:6" s="50" customFormat="1">
      <c r="A52" s="590" t="s">
        <v>1378</v>
      </c>
      <c r="B52" s="314" t="s">
        <v>1000</v>
      </c>
      <c r="C52" s="316" t="s">
        <v>1001</v>
      </c>
      <c r="D52" s="316">
        <f>(3*20*0.395)</f>
        <v>23.700000000000003</v>
      </c>
      <c r="E52" s="318"/>
      <c r="F52" s="317">
        <f t="shared" si="0"/>
        <v>0</v>
      </c>
    </row>
    <row r="53" spans="1:6" s="50" customFormat="1">
      <c r="A53" s="590"/>
      <c r="B53" s="314"/>
      <c r="C53" s="316"/>
      <c r="D53" s="316"/>
      <c r="E53" s="318"/>
      <c r="F53" s="317">
        <f t="shared" si="0"/>
        <v>0</v>
      </c>
    </row>
    <row r="54" spans="1:6" s="50" customFormat="1">
      <c r="A54" s="590" t="s">
        <v>1379</v>
      </c>
      <c r="B54" s="314" t="s">
        <v>1002</v>
      </c>
      <c r="C54" s="316" t="s">
        <v>1001</v>
      </c>
      <c r="D54" s="316">
        <f>(11*0.7*0.617)</f>
        <v>4.7508999999999997</v>
      </c>
      <c r="E54" s="318"/>
      <c r="F54" s="317">
        <f t="shared" si="0"/>
        <v>0</v>
      </c>
    </row>
    <row r="55" spans="1:6" s="50" customFormat="1">
      <c r="A55" s="590"/>
      <c r="B55" s="314"/>
      <c r="C55" s="316"/>
      <c r="D55" s="316"/>
      <c r="E55" s="318"/>
      <c r="F55" s="317">
        <f t="shared" si="0"/>
        <v>0</v>
      </c>
    </row>
    <row r="56" spans="1:6" s="50" customFormat="1" ht="30">
      <c r="A56" s="590" t="s">
        <v>1381</v>
      </c>
      <c r="B56" s="314" t="s">
        <v>1004</v>
      </c>
      <c r="C56" s="316" t="s">
        <v>681</v>
      </c>
      <c r="D56" s="316">
        <v>25</v>
      </c>
      <c r="E56" s="318"/>
      <c r="F56" s="317">
        <f t="shared" si="0"/>
        <v>0</v>
      </c>
    </row>
    <row r="57" spans="1:6" s="50" customFormat="1">
      <c r="A57" s="590"/>
      <c r="B57" s="314"/>
      <c r="C57" s="316"/>
      <c r="D57" s="316"/>
      <c r="E57" s="318"/>
      <c r="F57" s="317">
        <f t="shared" si="0"/>
        <v>0</v>
      </c>
    </row>
    <row r="58" spans="1:6" s="50" customFormat="1">
      <c r="A58" s="590"/>
      <c r="B58" s="322" t="s">
        <v>37</v>
      </c>
      <c r="C58" s="315"/>
      <c r="D58" s="316"/>
      <c r="E58" s="318"/>
      <c r="F58" s="317">
        <f t="shared" ref="F58:F70" si="1">D58*E58</f>
        <v>0</v>
      </c>
    </row>
    <row r="59" spans="1:6" s="50" customFormat="1">
      <c r="A59" s="590"/>
      <c r="B59" s="331"/>
      <c r="C59" s="315"/>
      <c r="D59" s="316"/>
      <c r="E59" s="318"/>
      <c r="F59" s="317">
        <f t="shared" si="1"/>
        <v>0</v>
      </c>
    </row>
    <row r="60" spans="1:6" s="50" customFormat="1" ht="16.149999999999999" customHeight="1">
      <c r="A60" s="590"/>
      <c r="B60" s="314" t="s">
        <v>38</v>
      </c>
      <c r="C60" s="315"/>
      <c r="D60" s="316"/>
      <c r="E60" s="318"/>
      <c r="F60" s="317">
        <f t="shared" si="1"/>
        <v>0</v>
      </c>
    </row>
    <row r="61" spans="1:6" s="50" customFormat="1" ht="30">
      <c r="A61" s="590"/>
      <c r="B61" s="314" t="s">
        <v>39</v>
      </c>
      <c r="C61" s="315"/>
      <c r="D61" s="316"/>
      <c r="E61" s="318"/>
      <c r="F61" s="317">
        <f t="shared" si="1"/>
        <v>0</v>
      </c>
    </row>
    <row r="62" spans="1:6" s="50" customFormat="1" ht="30">
      <c r="A62" s="590"/>
      <c r="B62" s="314" t="s">
        <v>410</v>
      </c>
      <c r="C62" s="316" t="s">
        <v>681</v>
      </c>
      <c r="D62" s="316">
        <f>D56</f>
        <v>25</v>
      </c>
      <c r="E62" s="318"/>
      <c r="F62" s="317">
        <f t="shared" si="1"/>
        <v>0</v>
      </c>
    </row>
    <row r="63" spans="1:6" s="50" customFormat="1">
      <c r="A63" s="590"/>
      <c r="B63" s="314"/>
      <c r="C63" s="315"/>
      <c r="D63" s="316"/>
      <c r="E63" s="318"/>
      <c r="F63" s="317">
        <f t="shared" si="1"/>
        <v>0</v>
      </c>
    </row>
    <row r="64" spans="1:6" s="50" customFormat="1">
      <c r="A64" s="590"/>
      <c r="B64" s="322" t="s">
        <v>40</v>
      </c>
      <c r="C64" s="315"/>
      <c r="D64" s="316"/>
      <c r="E64" s="318"/>
      <c r="F64" s="317">
        <f t="shared" si="1"/>
        <v>0</v>
      </c>
    </row>
    <row r="65" spans="1:7" s="50" customFormat="1">
      <c r="A65" s="590"/>
      <c r="B65" s="314"/>
      <c r="C65" s="315"/>
      <c r="D65" s="316"/>
      <c r="E65" s="318"/>
      <c r="F65" s="317">
        <f t="shared" si="1"/>
        <v>0</v>
      </c>
    </row>
    <row r="66" spans="1:7" s="50" customFormat="1" ht="30">
      <c r="A66" s="590"/>
      <c r="B66" s="314" t="s">
        <v>41</v>
      </c>
      <c r="C66" s="316" t="s">
        <v>681</v>
      </c>
      <c r="D66" s="316">
        <f>D62</f>
        <v>25</v>
      </c>
      <c r="E66" s="318"/>
      <c r="F66" s="317">
        <f t="shared" si="1"/>
        <v>0</v>
      </c>
    </row>
    <row r="67" spans="1:7" s="50" customFormat="1" ht="30">
      <c r="A67" s="590"/>
      <c r="B67" s="314" t="s">
        <v>42</v>
      </c>
      <c r="C67" s="316"/>
      <c r="D67" s="316"/>
      <c r="E67" s="318"/>
      <c r="F67" s="317">
        <f t="shared" si="1"/>
        <v>0</v>
      </c>
    </row>
    <row r="68" spans="1:7" s="50" customFormat="1">
      <c r="A68" s="590"/>
      <c r="B68" s="314" t="s">
        <v>43</v>
      </c>
      <c r="C68" s="315"/>
      <c r="D68" s="316"/>
      <c r="E68" s="318"/>
      <c r="F68" s="317">
        <f t="shared" si="1"/>
        <v>0</v>
      </c>
    </row>
    <row r="69" spans="1:7" s="50" customFormat="1">
      <c r="A69" s="590"/>
      <c r="B69" s="314" t="s">
        <v>44</v>
      </c>
      <c r="C69" s="315"/>
      <c r="D69" s="316"/>
      <c r="E69" s="318"/>
      <c r="F69" s="317">
        <f t="shared" si="1"/>
        <v>0</v>
      </c>
    </row>
    <row r="70" spans="1:7" s="50" customFormat="1">
      <c r="A70" s="590"/>
      <c r="B70" s="314"/>
      <c r="C70" s="315"/>
      <c r="D70" s="316"/>
      <c r="E70" s="318"/>
      <c r="F70" s="317">
        <f t="shared" si="1"/>
        <v>0</v>
      </c>
    </row>
    <row r="71" spans="1:7" s="50" customFormat="1">
      <c r="A71" s="590"/>
      <c r="B71" s="314"/>
      <c r="C71" s="315"/>
      <c r="D71" s="316"/>
      <c r="E71" s="318"/>
      <c r="F71" s="317"/>
    </row>
    <row r="72" spans="1:7" s="50" customFormat="1">
      <c r="A72" s="590"/>
      <c r="B72" s="322" t="s">
        <v>1005</v>
      </c>
      <c r="C72" s="316"/>
      <c r="D72" s="316"/>
      <c r="E72" s="318"/>
      <c r="F72" s="317">
        <f t="shared" si="0"/>
        <v>0</v>
      </c>
    </row>
    <row r="73" spans="1:7" s="50" customFormat="1" ht="17.25">
      <c r="A73" s="590" t="s">
        <v>1382</v>
      </c>
      <c r="B73" s="314" t="s">
        <v>436</v>
      </c>
      <c r="C73" s="316" t="s">
        <v>681</v>
      </c>
      <c r="D73" s="316">
        <v>5</v>
      </c>
      <c r="E73" s="318"/>
      <c r="F73" s="317">
        <f t="shared" si="0"/>
        <v>0</v>
      </c>
    </row>
    <row r="74" spans="1:7" s="50" customFormat="1">
      <c r="A74" s="590"/>
      <c r="B74" s="314"/>
      <c r="C74" s="316"/>
      <c r="D74" s="316"/>
      <c r="E74" s="318"/>
      <c r="F74" s="317">
        <f t="shared" si="0"/>
        <v>0</v>
      </c>
    </row>
    <row r="75" spans="1:7" s="50" customFormat="1">
      <c r="A75" s="590"/>
      <c r="B75" s="322"/>
      <c r="C75" s="316"/>
      <c r="D75" s="316"/>
      <c r="E75" s="318"/>
      <c r="F75" s="317">
        <f t="shared" ref="F75:F112" si="2">D75*E75</f>
        <v>0</v>
      </c>
    </row>
    <row r="76" spans="1:7" s="97" customFormat="1">
      <c r="A76" s="651"/>
      <c r="B76" s="327" t="s">
        <v>1024</v>
      </c>
      <c r="C76" s="328"/>
      <c r="D76" s="630"/>
      <c r="E76" s="617"/>
      <c r="F76" s="329">
        <f>SUM(F42:F75)</f>
        <v>0</v>
      </c>
    </row>
    <row r="77" spans="1:7" s="97" customFormat="1">
      <c r="A77" s="651"/>
      <c r="B77" s="327"/>
      <c r="C77" s="328"/>
      <c r="D77" s="630"/>
      <c r="E77" s="617"/>
      <c r="F77" s="329"/>
    </row>
    <row r="78" spans="1:7">
      <c r="A78" s="650" t="s">
        <v>0</v>
      </c>
      <c r="B78" s="381" t="s">
        <v>1</v>
      </c>
      <c r="C78" s="380" t="s">
        <v>2</v>
      </c>
      <c r="D78" s="603" t="s">
        <v>798</v>
      </c>
      <c r="E78" s="604" t="s">
        <v>640</v>
      </c>
      <c r="F78" s="605" t="s">
        <v>1392</v>
      </c>
      <c r="G78" s="231"/>
    </row>
    <row r="79" spans="1:7" s="50" customFormat="1">
      <c r="A79" s="590"/>
      <c r="B79" s="314"/>
      <c r="C79" s="315"/>
      <c r="D79" s="316"/>
      <c r="E79" s="318"/>
      <c r="F79" s="317"/>
    </row>
    <row r="80" spans="1:7" s="50" customFormat="1">
      <c r="A80" s="590"/>
      <c r="B80" s="322" t="s">
        <v>1008</v>
      </c>
      <c r="C80" s="315"/>
      <c r="D80" s="316"/>
      <c r="E80" s="318"/>
      <c r="F80" s="317">
        <f t="shared" si="2"/>
        <v>0</v>
      </c>
    </row>
    <row r="81" spans="1:6" s="50" customFormat="1">
      <c r="A81" s="590"/>
      <c r="B81" s="322"/>
      <c r="C81" s="315"/>
      <c r="D81" s="316"/>
      <c r="E81" s="318"/>
      <c r="F81" s="317">
        <f t="shared" si="2"/>
        <v>0</v>
      </c>
    </row>
    <row r="82" spans="1:6" s="50" customFormat="1">
      <c r="A82" s="590">
        <v>3.2</v>
      </c>
      <c r="B82" s="322" t="s">
        <v>1009</v>
      </c>
      <c r="C82" s="315"/>
      <c r="D82" s="316"/>
      <c r="E82" s="318"/>
      <c r="F82" s="317">
        <f t="shared" si="2"/>
        <v>0</v>
      </c>
    </row>
    <row r="83" spans="1:6" s="50" customFormat="1">
      <c r="A83" s="590"/>
      <c r="B83" s="314"/>
      <c r="C83" s="315"/>
      <c r="D83" s="316"/>
      <c r="E83" s="318"/>
      <c r="F83" s="317">
        <f t="shared" si="2"/>
        <v>0</v>
      </c>
    </row>
    <row r="84" spans="1:6" s="50" customFormat="1">
      <c r="A84" s="590" t="s">
        <v>1362</v>
      </c>
      <c r="B84" s="314" t="s">
        <v>1010</v>
      </c>
      <c r="C84" s="315"/>
      <c r="D84" s="316"/>
      <c r="E84" s="318"/>
      <c r="F84" s="317">
        <f t="shared" si="2"/>
        <v>0</v>
      </c>
    </row>
    <row r="85" spans="1:6" s="50" customFormat="1">
      <c r="A85" s="590"/>
      <c r="B85" s="314"/>
      <c r="C85" s="315"/>
      <c r="D85" s="316"/>
      <c r="E85" s="318"/>
      <c r="F85" s="317">
        <f t="shared" si="2"/>
        <v>0</v>
      </c>
    </row>
    <row r="86" spans="1:6" s="50" customFormat="1">
      <c r="A86" s="590"/>
      <c r="B86" s="314"/>
      <c r="C86" s="315"/>
      <c r="D86" s="316"/>
      <c r="E86" s="318"/>
      <c r="F86" s="317">
        <f t="shared" si="2"/>
        <v>0</v>
      </c>
    </row>
    <row r="87" spans="1:6" s="50" customFormat="1" ht="17.25">
      <c r="A87" s="590" t="s">
        <v>1364</v>
      </c>
      <c r="B87" s="314" t="s">
        <v>726</v>
      </c>
      <c r="C87" s="316" t="s">
        <v>682</v>
      </c>
      <c r="D87" s="316">
        <v>2.4</v>
      </c>
      <c r="E87" s="318"/>
      <c r="F87" s="317">
        <f t="shared" si="2"/>
        <v>0</v>
      </c>
    </row>
    <row r="88" spans="1:6" s="50" customFormat="1">
      <c r="A88" s="590"/>
      <c r="B88" s="314"/>
      <c r="C88" s="316"/>
      <c r="D88" s="316"/>
      <c r="E88" s="318"/>
      <c r="F88" s="317">
        <f t="shared" si="2"/>
        <v>0</v>
      </c>
    </row>
    <row r="89" spans="1:6" s="50" customFormat="1">
      <c r="A89" s="590"/>
      <c r="B89" s="327" t="s">
        <v>993</v>
      </c>
      <c r="C89" s="316"/>
      <c r="D89" s="316"/>
      <c r="E89" s="318"/>
      <c r="F89" s="317">
        <f t="shared" si="2"/>
        <v>0</v>
      </c>
    </row>
    <row r="90" spans="1:6" s="50" customFormat="1" ht="17.25">
      <c r="A90" s="590" t="s">
        <v>1682</v>
      </c>
      <c r="B90" s="314" t="s">
        <v>1012</v>
      </c>
      <c r="C90" s="316" t="s">
        <v>681</v>
      </c>
      <c r="D90" s="316">
        <v>20</v>
      </c>
      <c r="E90" s="318"/>
      <c r="F90" s="317">
        <f t="shared" si="2"/>
        <v>0</v>
      </c>
    </row>
    <row r="91" spans="1:6" s="50" customFormat="1">
      <c r="A91" s="590"/>
      <c r="B91" s="314"/>
      <c r="C91" s="316"/>
      <c r="D91" s="316"/>
      <c r="E91" s="318"/>
      <c r="F91" s="317">
        <f t="shared" si="2"/>
        <v>0</v>
      </c>
    </row>
    <row r="92" spans="1:6" s="50" customFormat="1">
      <c r="A92" s="590"/>
      <c r="B92" s="322" t="s">
        <v>998</v>
      </c>
      <c r="C92" s="315"/>
      <c r="D92" s="316"/>
      <c r="E92" s="318"/>
      <c r="F92" s="317">
        <f t="shared" si="2"/>
        <v>0</v>
      </c>
    </row>
    <row r="93" spans="1:6" s="50" customFormat="1">
      <c r="A93" s="590"/>
      <c r="B93" s="314"/>
      <c r="C93" s="315"/>
      <c r="D93" s="316"/>
      <c r="E93" s="318"/>
      <c r="F93" s="317">
        <f t="shared" si="2"/>
        <v>0</v>
      </c>
    </row>
    <row r="94" spans="1:6" s="50" customFormat="1" ht="30">
      <c r="A94" s="590"/>
      <c r="B94" s="314" t="s">
        <v>999</v>
      </c>
      <c r="C94" s="315"/>
      <c r="D94" s="316"/>
      <c r="E94" s="318"/>
      <c r="F94" s="317">
        <f t="shared" si="2"/>
        <v>0</v>
      </c>
    </row>
    <row r="95" spans="1:6" s="50" customFormat="1">
      <c r="A95" s="590"/>
      <c r="B95" s="314"/>
      <c r="C95" s="315"/>
      <c r="D95" s="316"/>
      <c r="E95" s="318"/>
      <c r="F95" s="317">
        <f t="shared" si="2"/>
        <v>0</v>
      </c>
    </row>
    <row r="96" spans="1:6" s="50" customFormat="1">
      <c r="A96" s="590" t="s">
        <v>1683</v>
      </c>
      <c r="B96" s="314" t="s">
        <v>1000</v>
      </c>
      <c r="C96" s="315" t="s">
        <v>20</v>
      </c>
      <c r="D96" s="316">
        <f>(11*1.3*0.395)</f>
        <v>5.6485000000000003</v>
      </c>
      <c r="E96" s="318"/>
      <c r="F96" s="317">
        <f t="shared" si="2"/>
        <v>0</v>
      </c>
    </row>
    <row r="97" spans="1:7" s="50" customFormat="1">
      <c r="A97" s="590"/>
      <c r="B97" s="314"/>
      <c r="C97" s="315"/>
      <c r="D97" s="316"/>
      <c r="E97" s="318"/>
      <c r="F97" s="317">
        <f t="shared" si="2"/>
        <v>0</v>
      </c>
    </row>
    <row r="98" spans="1:7" s="50" customFormat="1">
      <c r="A98" s="590" t="s">
        <v>1684</v>
      </c>
      <c r="B98" s="314" t="s">
        <v>1013</v>
      </c>
      <c r="C98" s="315" t="s">
        <v>20</v>
      </c>
      <c r="D98" s="316">
        <f>(4*20*1.58)</f>
        <v>126.4</v>
      </c>
      <c r="E98" s="318"/>
      <c r="F98" s="317">
        <f t="shared" si="2"/>
        <v>0</v>
      </c>
    </row>
    <row r="99" spans="1:7" s="50" customFormat="1">
      <c r="A99" s="590"/>
      <c r="B99" s="314"/>
      <c r="C99" s="315"/>
      <c r="D99" s="316"/>
      <c r="E99" s="318"/>
      <c r="F99" s="317">
        <f t="shared" si="2"/>
        <v>0</v>
      </c>
    </row>
    <row r="100" spans="1:7" s="50" customFormat="1">
      <c r="A100" s="590"/>
      <c r="B100" s="314"/>
      <c r="C100" s="315"/>
      <c r="D100" s="316"/>
      <c r="E100" s="318"/>
      <c r="F100" s="317"/>
    </row>
    <row r="101" spans="1:7" s="50" customFormat="1">
      <c r="A101" s="590"/>
      <c r="B101" s="314"/>
      <c r="C101" s="315"/>
      <c r="D101" s="316"/>
      <c r="E101" s="318"/>
      <c r="F101" s="317"/>
    </row>
    <row r="102" spans="1:7" s="97" customFormat="1">
      <c r="A102" s="651"/>
      <c r="B102" s="327" t="s">
        <v>1026</v>
      </c>
      <c r="C102" s="328"/>
      <c r="D102" s="630"/>
      <c r="E102" s="617"/>
      <c r="F102" s="329">
        <f>SUM(F80:F101)</f>
        <v>0</v>
      </c>
    </row>
    <row r="103" spans="1:7">
      <c r="A103" s="650" t="s">
        <v>0</v>
      </c>
      <c r="B103" s="381" t="s">
        <v>1</v>
      </c>
      <c r="C103" s="380" t="s">
        <v>2</v>
      </c>
      <c r="D103" s="603" t="s">
        <v>798</v>
      </c>
      <c r="E103" s="604" t="s">
        <v>640</v>
      </c>
      <c r="F103" s="605" t="s">
        <v>1392</v>
      </c>
      <c r="G103" s="231"/>
    </row>
    <row r="104" spans="1:7" s="50" customFormat="1">
      <c r="A104" s="590">
        <v>3.3</v>
      </c>
      <c r="B104" s="322" t="s">
        <v>1014</v>
      </c>
      <c r="C104" s="315"/>
      <c r="D104" s="316"/>
      <c r="E104" s="318"/>
      <c r="F104" s="317">
        <f t="shared" si="2"/>
        <v>0</v>
      </c>
    </row>
    <row r="105" spans="1:7" s="50" customFormat="1">
      <c r="A105" s="590"/>
      <c r="B105" s="322" t="s">
        <v>1015</v>
      </c>
      <c r="C105" s="315"/>
      <c r="D105" s="316"/>
      <c r="E105" s="318"/>
      <c r="F105" s="317">
        <f t="shared" si="2"/>
        <v>0</v>
      </c>
    </row>
    <row r="106" spans="1:7" s="50" customFormat="1" ht="30">
      <c r="A106" s="590" t="s">
        <v>1685</v>
      </c>
      <c r="B106" s="314" t="s">
        <v>1016</v>
      </c>
      <c r="C106" s="316" t="s">
        <v>986</v>
      </c>
      <c r="D106" s="316">
        <v>56</v>
      </c>
      <c r="E106" s="318"/>
      <c r="F106" s="317">
        <f t="shared" si="2"/>
        <v>0</v>
      </c>
    </row>
    <row r="107" spans="1:7" s="50" customFormat="1">
      <c r="A107" s="590"/>
      <c r="B107" s="314"/>
      <c r="C107" s="316"/>
      <c r="D107" s="316"/>
      <c r="E107" s="318"/>
      <c r="F107" s="317">
        <f t="shared" si="2"/>
        <v>0</v>
      </c>
    </row>
    <row r="108" spans="1:7" s="50" customFormat="1">
      <c r="A108" s="590"/>
      <c r="B108" s="327" t="s">
        <v>1018</v>
      </c>
      <c r="C108" s="315"/>
      <c r="D108" s="316"/>
      <c r="E108" s="318"/>
      <c r="F108" s="317">
        <f t="shared" si="2"/>
        <v>0</v>
      </c>
    </row>
    <row r="109" spans="1:7" s="50" customFormat="1" ht="90">
      <c r="A109" s="590"/>
      <c r="B109" s="334" t="s">
        <v>1272</v>
      </c>
      <c r="C109" s="315"/>
      <c r="D109" s="316"/>
      <c r="E109" s="318"/>
      <c r="F109" s="317">
        <f t="shared" si="2"/>
        <v>0</v>
      </c>
    </row>
    <row r="110" spans="1:7" s="50" customFormat="1">
      <c r="A110" s="590"/>
      <c r="B110" s="334"/>
      <c r="C110" s="316"/>
      <c r="D110" s="316"/>
      <c r="E110" s="318"/>
      <c r="F110" s="317">
        <f t="shared" si="2"/>
        <v>0</v>
      </c>
    </row>
    <row r="111" spans="1:7" s="50" customFormat="1">
      <c r="A111" s="590" t="s">
        <v>1686</v>
      </c>
      <c r="B111" s="314" t="s">
        <v>1273</v>
      </c>
      <c r="C111" s="316" t="s">
        <v>52</v>
      </c>
      <c r="D111" s="316">
        <v>20</v>
      </c>
      <c r="E111" s="318"/>
      <c r="F111" s="317">
        <f t="shared" si="2"/>
        <v>0</v>
      </c>
    </row>
    <row r="112" spans="1:7" s="50" customFormat="1">
      <c r="A112" s="590"/>
      <c r="B112" s="314"/>
      <c r="C112" s="316"/>
      <c r="D112" s="316"/>
      <c r="E112" s="318"/>
      <c r="F112" s="317">
        <f t="shared" si="2"/>
        <v>0</v>
      </c>
    </row>
    <row r="113" spans="1:7">
      <c r="B113" s="322"/>
      <c r="E113" s="588"/>
      <c r="G113" s="231"/>
    </row>
    <row r="114" spans="1:7" s="147" customFormat="1">
      <c r="A114" s="651"/>
      <c r="B114" s="322" t="s">
        <v>1026</v>
      </c>
      <c r="C114" s="328"/>
      <c r="D114" s="616"/>
      <c r="E114" s="617"/>
      <c r="F114" s="618">
        <f>SUM(F104:F113)</f>
        <v>0</v>
      </c>
      <c r="G114" s="286"/>
    </row>
    <row r="115" spans="1:7">
      <c r="A115" s="590"/>
      <c r="B115" s="327"/>
      <c r="C115" s="315"/>
      <c r="E115" s="318"/>
      <c r="G115" s="231"/>
    </row>
    <row r="116" spans="1:7">
      <c r="A116" s="650" t="s">
        <v>0</v>
      </c>
      <c r="B116" s="381" t="s">
        <v>1</v>
      </c>
      <c r="C116" s="380" t="s">
        <v>2</v>
      </c>
      <c r="D116" s="603" t="s">
        <v>798</v>
      </c>
      <c r="E116" s="604" t="s">
        <v>640</v>
      </c>
      <c r="F116" s="605" t="s">
        <v>1392</v>
      </c>
      <c r="G116" s="231"/>
    </row>
    <row r="117" spans="1:7">
      <c r="A117" s="590"/>
      <c r="B117" s="322" t="s">
        <v>1275</v>
      </c>
      <c r="C117" s="335"/>
      <c r="E117" s="318"/>
      <c r="F117" s="151">
        <f>D117*E117</f>
        <v>0</v>
      </c>
      <c r="G117" s="231"/>
    </row>
    <row r="118" spans="1:7">
      <c r="A118" s="590"/>
      <c r="B118" s="322"/>
      <c r="C118" s="335"/>
      <c r="E118" s="318"/>
      <c r="F118" s="151">
        <f>D118*E118</f>
        <v>0</v>
      </c>
      <c r="G118" s="231"/>
    </row>
    <row r="119" spans="1:7" s="619" customFormat="1">
      <c r="A119" s="652">
        <v>3.4</v>
      </c>
      <c r="B119" s="385" t="s">
        <v>642</v>
      </c>
      <c r="C119" s="146" t="s">
        <v>36</v>
      </c>
      <c r="D119" s="386" t="s">
        <v>36</v>
      </c>
      <c r="E119" s="387"/>
      <c r="F119" s="620" t="s">
        <v>644</v>
      </c>
      <c r="G119" s="653"/>
    </row>
    <row r="120" spans="1:7" s="619" customFormat="1">
      <c r="A120" s="652" t="s">
        <v>36</v>
      </c>
      <c r="B120" s="385" t="s">
        <v>646</v>
      </c>
      <c r="C120" s="146" t="s">
        <v>36</v>
      </c>
      <c r="D120" s="386" t="s">
        <v>36</v>
      </c>
      <c r="E120" s="387"/>
      <c r="F120" s="620" t="s">
        <v>644</v>
      </c>
      <c r="G120" s="653"/>
    </row>
    <row r="121" spans="1:7" s="619" customFormat="1" ht="30">
      <c r="A121" s="654" t="s">
        <v>1687</v>
      </c>
      <c r="B121" s="146" t="s">
        <v>1276</v>
      </c>
      <c r="C121" s="146" t="s">
        <v>35</v>
      </c>
      <c r="D121" s="386">
        <v>25</v>
      </c>
      <c r="E121" s="387"/>
      <c r="F121" s="620">
        <f>E121*D121</f>
        <v>0</v>
      </c>
      <c r="G121" s="653"/>
    </row>
    <row r="122" spans="1:7" s="619" customFormat="1">
      <c r="A122" s="652" t="s">
        <v>1688</v>
      </c>
      <c r="B122" s="146" t="s">
        <v>648</v>
      </c>
      <c r="C122" s="146" t="s">
        <v>52</v>
      </c>
      <c r="D122" s="386">
        <v>5</v>
      </c>
      <c r="E122" s="387"/>
      <c r="F122" s="620">
        <f t="shared" ref="F122:F149" si="3">E122*D122</f>
        <v>0</v>
      </c>
      <c r="G122" s="653"/>
    </row>
    <row r="123" spans="1:7" s="619" customFormat="1">
      <c r="A123" s="652"/>
      <c r="B123" s="146"/>
      <c r="C123" s="146"/>
      <c r="D123" s="386"/>
      <c r="E123" s="387"/>
      <c r="F123" s="620"/>
      <c r="G123" s="653"/>
    </row>
    <row r="124" spans="1:7" s="619" customFormat="1">
      <c r="A124" s="652" t="s">
        <v>36</v>
      </c>
      <c r="B124" s="385" t="s">
        <v>649</v>
      </c>
      <c r="C124" s="146" t="s">
        <v>36</v>
      </c>
      <c r="D124" s="386" t="s">
        <v>36</v>
      </c>
      <c r="E124" s="387"/>
      <c r="F124" s="620"/>
      <c r="G124" s="653"/>
    </row>
    <row r="125" spans="1:7" s="619" customFormat="1">
      <c r="A125" s="652" t="s">
        <v>36</v>
      </c>
      <c r="B125" s="146" t="s">
        <v>650</v>
      </c>
      <c r="C125" s="146" t="s">
        <v>36</v>
      </c>
      <c r="D125" s="386"/>
      <c r="E125" s="387"/>
      <c r="F125" s="620"/>
      <c r="G125" s="653"/>
    </row>
    <row r="126" spans="1:7" s="619" customFormat="1">
      <c r="A126" s="652" t="s">
        <v>36</v>
      </c>
      <c r="B126" s="146" t="s">
        <v>1278</v>
      </c>
      <c r="C126" s="146" t="s">
        <v>36</v>
      </c>
      <c r="D126" s="386"/>
      <c r="E126" s="387"/>
      <c r="F126" s="620"/>
      <c r="G126" s="653"/>
    </row>
    <row r="127" spans="1:7" s="619" customFormat="1">
      <c r="A127" s="652" t="s">
        <v>1689</v>
      </c>
      <c r="B127" s="146" t="s">
        <v>1280</v>
      </c>
      <c r="C127" s="146" t="s">
        <v>52</v>
      </c>
      <c r="D127" s="386"/>
      <c r="E127" s="387"/>
      <c r="F127" s="620">
        <f t="shared" ref="F127" si="4">E127*D127</f>
        <v>0</v>
      </c>
      <c r="G127" s="653"/>
    </row>
    <row r="128" spans="1:7" s="619" customFormat="1">
      <c r="A128" s="652" t="s">
        <v>1690</v>
      </c>
      <c r="B128" s="146" t="s">
        <v>1282</v>
      </c>
      <c r="C128" s="146" t="s">
        <v>52</v>
      </c>
      <c r="D128" s="386">
        <v>180</v>
      </c>
      <c r="E128" s="387"/>
      <c r="F128" s="620">
        <f t="shared" si="3"/>
        <v>0</v>
      </c>
      <c r="G128" s="653"/>
    </row>
    <row r="129" spans="1:7" s="619" customFormat="1">
      <c r="A129" s="652" t="s">
        <v>1691</v>
      </c>
      <c r="B129" s="146" t="s">
        <v>1284</v>
      </c>
      <c r="C129" s="146" t="s">
        <v>52</v>
      </c>
      <c r="D129" s="386">
        <v>65</v>
      </c>
      <c r="E129" s="387"/>
      <c r="F129" s="620">
        <f t="shared" si="3"/>
        <v>0</v>
      </c>
      <c r="G129" s="653"/>
    </row>
    <row r="130" spans="1:7" s="619" customFormat="1">
      <c r="A130" s="652" t="s">
        <v>1692</v>
      </c>
      <c r="B130" s="146" t="s">
        <v>804</v>
      </c>
      <c r="C130" s="146" t="s">
        <v>52</v>
      </c>
      <c r="D130" s="386">
        <v>20</v>
      </c>
      <c r="E130" s="387"/>
      <c r="F130" s="620">
        <f t="shared" si="3"/>
        <v>0</v>
      </c>
      <c r="G130" s="653"/>
    </row>
    <row r="131" spans="1:7" s="619" customFormat="1">
      <c r="A131" s="652" t="s">
        <v>1693</v>
      </c>
      <c r="B131" s="146" t="s">
        <v>655</v>
      </c>
      <c r="C131" s="146" t="s">
        <v>52</v>
      </c>
      <c r="D131" s="386">
        <v>10</v>
      </c>
      <c r="E131" s="387"/>
      <c r="F131" s="620">
        <f t="shared" si="3"/>
        <v>0</v>
      </c>
      <c r="G131" s="653"/>
    </row>
    <row r="132" spans="1:7" s="619" customFormat="1">
      <c r="A132" s="652" t="s">
        <v>1694</v>
      </c>
      <c r="B132" s="146" t="s">
        <v>656</v>
      </c>
      <c r="C132" s="146" t="s">
        <v>52</v>
      </c>
      <c r="D132" s="386">
        <v>10</v>
      </c>
      <c r="E132" s="387"/>
      <c r="F132" s="620">
        <f t="shared" si="3"/>
        <v>0</v>
      </c>
      <c r="G132" s="653"/>
    </row>
    <row r="133" spans="1:7" s="619" customFormat="1">
      <c r="A133" s="652" t="s">
        <v>1695</v>
      </c>
      <c r="B133" s="146" t="s">
        <v>657</v>
      </c>
      <c r="C133" s="146" t="s">
        <v>52</v>
      </c>
      <c r="D133" s="386">
        <v>10</v>
      </c>
      <c r="E133" s="387"/>
      <c r="F133" s="620">
        <f t="shared" si="3"/>
        <v>0</v>
      </c>
      <c r="G133" s="653"/>
    </row>
    <row r="134" spans="1:7" s="619" customFormat="1" ht="15.6" customHeight="1">
      <c r="A134" s="652" t="s">
        <v>1696</v>
      </c>
      <c r="B134" s="146" t="s">
        <v>659</v>
      </c>
      <c r="C134" s="146" t="s">
        <v>660</v>
      </c>
      <c r="D134" s="386">
        <v>10</v>
      </c>
      <c r="E134" s="387"/>
      <c r="F134" s="620">
        <f t="shared" si="3"/>
        <v>0</v>
      </c>
      <c r="G134" s="653"/>
    </row>
    <row r="135" spans="1:7" s="619" customFormat="1">
      <c r="A135" s="652"/>
      <c r="B135" s="385" t="s">
        <v>661</v>
      </c>
      <c r="C135" s="146" t="s">
        <v>36</v>
      </c>
      <c r="D135" s="386" t="s">
        <v>36</v>
      </c>
      <c r="E135" s="387"/>
      <c r="F135" s="620"/>
      <c r="G135" s="653"/>
    </row>
    <row r="136" spans="1:7" s="619" customFormat="1">
      <c r="A136" s="652"/>
      <c r="B136" s="146" t="s">
        <v>1290</v>
      </c>
      <c r="C136" s="146" t="s">
        <v>36</v>
      </c>
      <c r="D136" s="386" t="s">
        <v>36</v>
      </c>
      <c r="E136" s="387"/>
      <c r="F136" s="620"/>
      <c r="G136" s="653"/>
    </row>
    <row r="137" spans="1:7" s="619" customFormat="1" ht="15" customHeight="1">
      <c r="A137" s="652" t="s">
        <v>1697</v>
      </c>
      <c r="B137" s="146" t="s">
        <v>663</v>
      </c>
      <c r="C137" s="146" t="s">
        <v>35</v>
      </c>
      <c r="D137" s="386">
        <v>6</v>
      </c>
      <c r="E137" s="387"/>
      <c r="F137" s="620">
        <f t="shared" si="3"/>
        <v>0</v>
      </c>
      <c r="G137" s="653"/>
    </row>
    <row r="138" spans="1:7" s="619" customFormat="1" ht="16.149999999999999" customHeight="1">
      <c r="A138" s="652" t="s">
        <v>1698</v>
      </c>
      <c r="B138" s="146" t="s">
        <v>1293</v>
      </c>
      <c r="C138" s="146" t="s">
        <v>52</v>
      </c>
      <c r="D138" s="386">
        <v>10</v>
      </c>
      <c r="E138" s="387"/>
      <c r="F138" s="620">
        <f t="shared" si="3"/>
        <v>0</v>
      </c>
      <c r="G138" s="653"/>
    </row>
    <row r="139" spans="1:7" s="619" customFormat="1">
      <c r="A139" s="652"/>
      <c r="B139" s="146" t="s">
        <v>665</v>
      </c>
      <c r="C139" s="146" t="s">
        <v>36</v>
      </c>
      <c r="D139" s="386" t="s">
        <v>36</v>
      </c>
      <c r="E139" s="387"/>
      <c r="F139" s="620"/>
      <c r="G139" s="653"/>
    </row>
    <row r="140" spans="1:7" s="619" customFormat="1" ht="30">
      <c r="A140" s="652" t="s">
        <v>1698</v>
      </c>
      <c r="B140" s="146" t="s">
        <v>666</v>
      </c>
      <c r="C140" s="146" t="s">
        <v>35</v>
      </c>
      <c r="D140" s="386">
        <v>6</v>
      </c>
      <c r="E140" s="387"/>
      <c r="F140" s="620">
        <f t="shared" si="3"/>
        <v>0</v>
      </c>
      <c r="G140" s="653"/>
    </row>
    <row r="141" spans="1:7" s="619" customFormat="1" ht="30">
      <c r="A141" s="652" t="s">
        <v>1699</v>
      </c>
      <c r="B141" s="146" t="s">
        <v>1297</v>
      </c>
      <c r="C141" s="146" t="s">
        <v>52</v>
      </c>
      <c r="D141" s="386">
        <f>D138</f>
        <v>10</v>
      </c>
      <c r="E141" s="387"/>
      <c r="F141" s="620">
        <f t="shared" si="3"/>
        <v>0</v>
      </c>
      <c r="G141" s="653"/>
    </row>
    <row r="142" spans="1:7" s="619" customFormat="1">
      <c r="A142" s="652"/>
      <c r="B142" s="385" t="s">
        <v>668</v>
      </c>
      <c r="C142" s="146" t="s">
        <v>36</v>
      </c>
      <c r="D142" s="386" t="s">
        <v>36</v>
      </c>
      <c r="E142" s="387"/>
      <c r="F142" s="620"/>
      <c r="G142" s="653"/>
    </row>
    <row r="143" spans="1:7" s="619" customFormat="1" ht="45">
      <c r="A143" s="652" t="s">
        <v>1700</v>
      </c>
      <c r="B143" s="146" t="s">
        <v>1299</v>
      </c>
      <c r="C143" s="146" t="s">
        <v>52</v>
      </c>
      <c r="D143" s="386">
        <f>D138</f>
        <v>10</v>
      </c>
      <c r="E143" s="387"/>
      <c r="F143" s="620">
        <f t="shared" si="3"/>
        <v>0</v>
      </c>
      <c r="G143" s="653"/>
    </row>
    <row r="144" spans="1:7" s="619" customFormat="1" ht="30">
      <c r="A144" s="652" t="s">
        <v>1379</v>
      </c>
      <c r="B144" s="146" t="s">
        <v>671</v>
      </c>
      <c r="C144" s="146" t="s">
        <v>52</v>
      </c>
      <c r="D144" s="386">
        <v>24</v>
      </c>
      <c r="E144" s="387"/>
      <c r="F144" s="620">
        <f t="shared" si="3"/>
        <v>0</v>
      </c>
      <c r="G144" s="653"/>
    </row>
    <row r="145" spans="1:7" s="619" customFormat="1" ht="16.899999999999999" customHeight="1">
      <c r="A145" s="652" t="s">
        <v>1701</v>
      </c>
      <c r="B145" s="146" t="s">
        <v>672</v>
      </c>
      <c r="C145" s="146" t="s">
        <v>660</v>
      </c>
      <c r="D145" s="386">
        <v>6</v>
      </c>
      <c r="E145" s="387"/>
      <c r="F145" s="620">
        <f t="shared" si="3"/>
        <v>0</v>
      </c>
      <c r="G145" s="653"/>
    </row>
    <row r="146" spans="1:7" s="619" customFormat="1">
      <c r="A146" s="652" t="s">
        <v>1702</v>
      </c>
      <c r="B146" s="146" t="s">
        <v>673</v>
      </c>
      <c r="C146" s="146" t="s">
        <v>660</v>
      </c>
      <c r="D146" s="386">
        <f>D145</f>
        <v>6</v>
      </c>
      <c r="E146" s="387"/>
      <c r="F146" s="620">
        <f t="shared" si="3"/>
        <v>0</v>
      </c>
      <c r="G146" s="653"/>
    </row>
    <row r="147" spans="1:7" s="619" customFormat="1" ht="30">
      <c r="A147" s="652"/>
      <c r="B147" s="146" t="s">
        <v>674</v>
      </c>
      <c r="C147" s="146" t="s">
        <v>36</v>
      </c>
      <c r="D147" s="386" t="s">
        <v>36</v>
      </c>
      <c r="E147" s="387"/>
      <c r="F147" s="620"/>
      <c r="G147" s="653"/>
    </row>
    <row r="148" spans="1:7" s="619" customFormat="1" ht="21.6" customHeight="1">
      <c r="A148" s="652" t="s">
        <v>1701</v>
      </c>
      <c r="B148" s="146" t="s">
        <v>675</v>
      </c>
      <c r="C148" s="146" t="s">
        <v>52</v>
      </c>
      <c r="D148" s="386">
        <f>D138</f>
        <v>10</v>
      </c>
      <c r="E148" s="387"/>
      <c r="F148" s="620">
        <f t="shared" si="3"/>
        <v>0</v>
      </c>
      <c r="G148" s="653"/>
    </row>
    <row r="149" spans="1:7" s="619" customFormat="1" ht="16.149999999999999" customHeight="1">
      <c r="A149" s="652" t="s">
        <v>1702</v>
      </c>
      <c r="B149" s="146" t="s">
        <v>676</v>
      </c>
      <c r="C149" s="146" t="s">
        <v>52</v>
      </c>
      <c r="D149" s="386">
        <f>D143*1</f>
        <v>10</v>
      </c>
      <c r="E149" s="387"/>
      <c r="F149" s="620">
        <f t="shared" si="3"/>
        <v>0</v>
      </c>
      <c r="G149" s="653"/>
    </row>
    <row r="150" spans="1:7" s="150" customFormat="1">
      <c r="A150" s="655"/>
      <c r="B150" s="314"/>
      <c r="C150" s="313"/>
      <c r="D150" s="642"/>
      <c r="E150" s="318"/>
      <c r="F150" s="151">
        <f t="shared" ref="F150" si="5">D150*E150</f>
        <v>0</v>
      </c>
      <c r="G150" s="312"/>
    </row>
    <row r="151" spans="1:7" s="150" customFormat="1">
      <c r="A151" s="655"/>
      <c r="B151" s="314"/>
      <c r="C151" s="313"/>
      <c r="D151" s="642"/>
      <c r="E151" s="318"/>
      <c r="F151" s="151"/>
      <c r="G151" s="312"/>
    </row>
    <row r="152" spans="1:7" s="150" customFormat="1">
      <c r="A152" s="655"/>
      <c r="B152" s="314"/>
      <c r="C152" s="313"/>
      <c r="D152" s="642"/>
      <c r="E152" s="318"/>
      <c r="F152" s="151"/>
      <c r="G152" s="312"/>
    </row>
    <row r="153" spans="1:7" s="150" customFormat="1">
      <c r="A153" s="655"/>
      <c r="B153" s="314"/>
      <c r="C153" s="313"/>
      <c r="D153" s="642"/>
      <c r="E153" s="318"/>
      <c r="F153" s="151"/>
      <c r="G153" s="312"/>
    </row>
    <row r="154" spans="1:7" s="150" customFormat="1">
      <c r="A154" s="655"/>
      <c r="B154" s="314"/>
      <c r="C154" s="313"/>
      <c r="D154" s="642"/>
      <c r="E154" s="318"/>
      <c r="F154" s="151"/>
      <c r="G154" s="312"/>
    </row>
    <row r="155" spans="1:7" s="622" customFormat="1">
      <c r="A155" s="656"/>
      <c r="B155" s="385" t="s">
        <v>1306</v>
      </c>
      <c r="C155" s="385"/>
      <c r="D155" s="623"/>
      <c r="E155" s="624"/>
      <c r="F155" s="625">
        <f>SUM(F121:F150)</f>
        <v>0</v>
      </c>
      <c r="G155" s="657"/>
    </row>
    <row r="156" spans="1:7" s="622" customFormat="1">
      <c r="A156" s="656"/>
      <c r="B156" s="385"/>
      <c r="C156" s="385"/>
      <c r="D156" s="623"/>
      <c r="E156" s="624"/>
      <c r="F156" s="625"/>
      <c r="G156" s="657"/>
    </row>
    <row r="157" spans="1:7" s="622" customFormat="1">
      <c r="A157" s="656"/>
      <c r="B157" s="385"/>
      <c r="C157" s="385"/>
      <c r="D157" s="623"/>
      <c r="E157" s="624"/>
      <c r="F157" s="625"/>
      <c r="G157" s="657"/>
    </row>
    <row r="158" spans="1:7">
      <c r="A158" s="650" t="s">
        <v>0</v>
      </c>
      <c r="B158" s="381" t="s">
        <v>1</v>
      </c>
      <c r="C158" s="380" t="s">
        <v>2</v>
      </c>
      <c r="D158" s="603" t="s">
        <v>798</v>
      </c>
      <c r="E158" s="604" t="s">
        <v>640</v>
      </c>
      <c r="F158" s="605" t="s">
        <v>1392</v>
      </c>
      <c r="G158" s="231"/>
    </row>
    <row r="159" spans="1:7">
      <c r="A159" s="650">
        <v>3.5</v>
      </c>
      <c r="B159" s="322" t="s">
        <v>1307</v>
      </c>
      <c r="C159" s="380"/>
      <c r="D159" s="603"/>
      <c r="E159" s="604"/>
      <c r="F159" s="605"/>
      <c r="G159" s="231"/>
    </row>
    <row r="160" spans="1:7" ht="60">
      <c r="A160" s="650"/>
      <c r="B160" s="330" t="s">
        <v>1308</v>
      </c>
      <c r="C160" s="315"/>
      <c r="E160" s="318"/>
      <c r="G160" s="231"/>
    </row>
    <row r="161" spans="1:7">
      <c r="A161" s="650"/>
      <c r="B161" s="330"/>
      <c r="C161" s="315"/>
      <c r="E161" s="318"/>
      <c r="G161" s="231"/>
    </row>
    <row r="162" spans="1:7">
      <c r="A162" s="591" t="s">
        <v>1703</v>
      </c>
      <c r="B162" s="314" t="s">
        <v>1312</v>
      </c>
      <c r="C162" s="315" t="s">
        <v>5</v>
      </c>
      <c r="D162" s="277">
        <v>7</v>
      </c>
      <c r="E162" s="318"/>
      <c r="F162" s="151">
        <f t="shared" ref="F162:F165" si="6">D162*E162</f>
        <v>0</v>
      </c>
      <c r="G162" s="231"/>
    </row>
    <row r="163" spans="1:7">
      <c r="B163" s="314"/>
      <c r="C163" s="315"/>
      <c r="E163" s="318"/>
      <c r="F163" s="151">
        <f t="shared" si="6"/>
        <v>0</v>
      </c>
      <c r="G163" s="231"/>
    </row>
    <row r="164" spans="1:7">
      <c r="B164" s="314" t="s">
        <v>1384</v>
      </c>
      <c r="C164" s="315" t="s">
        <v>5</v>
      </c>
      <c r="D164" s="277">
        <v>2</v>
      </c>
      <c r="E164" s="318"/>
      <c r="F164" s="151">
        <f t="shared" si="6"/>
        <v>0</v>
      </c>
      <c r="G164" s="231"/>
    </row>
    <row r="165" spans="1:7" ht="45">
      <c r="A165" s="591" t="s">
        <v>1704</v>
      </c>
      <c r="B165" s="314" t="s">
        <v>1314</v>
      </c>
      <c r="C165" s="315" t="s">
        <v>996</v>
      </c>
      <c r="D165" s="277">
        <v>15</v>
      </c>
      <c r="E165" s="318"/>
      <c r="F165" s="151">
        <f t="shared" si="6"/>
        <v>0</v>
      </c>
      <c r="G165" s="231"/>
    </row>
    <row r="166" spans="1:7" s="147" customFormat="1">
      <c r="A166" s="650"/>
      <c r="B166" s="327" t="s">
        <v>1026</v>
      </c>
      <c r="C166" s="328"/>
      <c r="D166" s="616"/>
      <c r="E166" s="617"/>
      <c r="F166" s="618">
        <f>SUM(F162:F165)</f>
        <v>0</v>
      </c>
      <c r="G166" s="286"/>
    </row>
    <row r="167" spans="1:7">
      <c r="A167" s="650" t="s">
        <v>0</v>
      </c>
      <c r="B167" s="381" t="s">
        <v>1</v>
      </c>
      <c r="C167" s="380" t="s">
        <v>2</v>
      </c>
      <c r="D167" s="603" t="s">
        <v>798</v>
      </c>
      <c r="E167" s="604" t="s">
        <v>640</v>
      </c>
      <c r="F167" s="605" t="s">
        <v>1392</v>
      </c>
      <c r="G167" s="231"/>
    </row>
    <row r="168" spans="1:7">
      <c r="A168" s="591">
        <v>3.6</v>
      </c>
      <c r="B168" s="322" t="s">
        <v>1315</v>
      </c>
      <c r="C168" s="380"/>
      <c r="D168" s="603"/>
      <c r="E168" s="604"/>
      <c r="F168" s="605"/>
      <c r="G168" s="231"/>
    </row>
    <row r="169" spans="1:7">
      <c r="B169" s="327" t="s">
        <v>1316</v>
      </c>
      <c r="C169" s="380"/>
      <c r="D169" s="603"/>
      <c r="E169" s="604"/>
      <c r="F169" s="605"/>
      <c r="G169" s="231"/>
    </row>
    <row r="170" spans="1:7" ht="75">
      <c r="A170" s="591" t="s">
        <v>1705</v>
      </c>
      <c r="B170" s="314" t="s">
        <v>1321</v>
      </c>
      <c r="C170" s="315" t="s">
        <v>5</v>
      </c>
      <c r="D170" s="277">
        <v>1</v>
      </c>
      <c r="E170" s="318"/>
      <c r="F170" s="151">
        <f t="shared" ref="F170:F175" si="7">D170*E170</f>
        <v>0</v>
      </c>
      <c r="G170" s="231"/>
    </row>
    <row r="171" spans="1:7">
      <c r="B171" s="314"/>
      <c r="C171" s="315"/>
      <c r="E171" s="318"/>
      <c r="F171" s="151">
        <f t="shared" si="7"/>
        <v>0</v>
      </c>
      <c r="G171" s="231"/>
    </row>
    <row r="172" spans="1:7">
      <c r="B172" s="327" t="s">
        <v>1319</v>
      </c>
      <c r="C172" s="315"/>
      <c r="E172" s="318"/>
      <c r="F172" s="151">
        <f t="shared" si="7"/>
        <v>0</v>
      </c>
      <c r="G172" s="231"/>
    </row>
    <row r="173" spans="1:7" ht="75">
      <c r="A173" s="591" t="s">
        <v>1706</v>
      </c>
      <c r="B173" s="314" t="s">
        <v>1321</v>
      </c>
      <c r="C173" s="315" t="s">
        <v>5</v>
      </c>
      <c r="D173" s="277">
        <v>2</v>
      </c>
      <c r="E173" s="318"/>
      <c r="F173" s="151">
        <f t="shared" si="7"/>
        <v>0</v>
      </c>
      <c r="G173" s="231"/>
    </row>
    <row r="174" spans="1:7">
      <c r="B174" s="314"/>
      <c r="C174" s="315"/>
      <c r="E174" s="318"/>
      <c r="F174" s="151">
        <f t="shared" si="7"/>
        <v>0</v>
      </c>
      <c r="G174" s="231"/>
    </row>
    <row r="175" spans="1:7" ht="30">
      <c r="A175" s="591" t="s">
        <v>1322</v>
      </c>
      <c r="B175" s="314" t="s">
        <v>1323</v>
      </c>
      <c r="C175" s="315" t="s">
        <v>5</v>
      </c>
      <c r="D175" s="277">
        <v>2</v>
      </c>
      <c r="E175" s="318"/>
      <c r="F175" s="151">
        <f t="shared" si="7"/>
        <v>0</v>
      </c>
      <c r="G175" s="231"/>
    </row>
    <row r="176" spans="1:7">
      <c r="A176" s="650"/>
      <c r="B176" s="314"/>
      <c r="C176" s="315"/>
      <c r="E176" s="318"/>
      <c r="G176" s="231"/>
    </row>
    <row r="177" spans="1:7">
      <c r="A177" s="650"/>
      <c r="B177" s="327" t="s">
        <v>397</v>
      </c>
      <c r="C177" s="328" t="s">
        <v>398</v>
      </c>
      <c r="D177" s="370"/>
      <c r="E177" s="362"/>
      <c r="F177" s="626">
        <f>SUM(F162:F176)</f>
        <v>0</v>
      </c>
      <c r="G177" s="231"/>
    </row>
    <row r="178" spans="1:7">
      <c r="A178" s="650" t="s">
        <v>0</v>
      </c>
      <c r="B178" s="381" t="s">
        <v>1</v>
      </c>
      <c r="C178" s="380" t="s">
        <v>2</v>
      </c>
      <c r="D178" s="603" t="s">
        <v>798</v>
      </c>
      <c r="E178" s="604" t="s">
        <v>640</v>
      </c>
      <c r="F178" s="605" t="s">
        <v>1392</v>
      </c>
      <c r="G178" s="231"/>
    </row>
    <row r="179" spans="1:7">
      <c r="A179" s="650">
        <v>3.7</v>
      </c>
      <c r="B179" s="322" t="s">
        <v>1324</v>
      </c>
      <c r="C179" s="380"/>
      <c r="D179" s="603"/>
      <c r="E179" s="604"/>
      <c r="F179" s="605"/>
      <c r="G179" s="231"/>
    </row>
    <row r="180" spans="1:7">
      <c r="A180" s="590"/>
      <c r="B180" s="322" t="s">
        <v>19</v>
      </c>
      <c r="C180" s="315"/>
      <c r="E180" s="318"/>
      <c r="F180" s="151">
        <f t="shared" ref="F180:F203" si="8">D180*E180</f>
        <v>0</v>
      </c>
      <c r="G180" s="231"/>
    </row>
    <row r="181" spans="1:7">
      <c r="A181" s="590"/>
      <c r="B181" s="331"/>
      <c r="C181" s="315"/>
      <c r="E181" s="318"/>
      <c r="F181" s="151">
        <f t="shared" si="8"/>
        <v>0</v>
      </c>
      <c r="G181" s="231"/>
    </row>
    <row r="182" spans="1:7">
      <c r="A182" s="590"/>
      <c r="B182" s="330" t="s">
        <v>61</v>
      </c>
      <c r="C182" s="315"/>
      <c r="E182" s="318"/>
      <c r="F182" s="151">
        <f t="shared" si="8"/>
        <v>0</v>
      </c>
      <c r="G182" s="231"/>
    </row>
    <row r="183" spans="1:7" ht="30">
      <c r="A183" s="590" t="s">
        <v>1707</v>
      </c>
      <c r="B183" s="314" t="s">
        <v>1674</v>
      </c>
      <c r="C183" s="316" t="s">
        <v>35</v>
      </c>
      <c r="D183" s="277">
        <v>114</v>
      </c>
      <c r="E183" s="318"/>
      <c r="F183" s="151">
        <f>D183*E183</f>
        <v>0</v>
      </c>
      <c r="G183" s="231"/>
    </row>
    <row r="184" spans="1:7">
      <c r="A184" s="590"/>
      <c r="B184" s="314"/>
      <c r="C184" s="315"/>
      <c r="E184" s="318"/>
      <c r="F184" s="151">
        <f t="shared" si="8"/>
        <v>0</v>
      </c>
      <c r="G184" s="231"/>
    </row>
    <row r="185" spans="1:7">
      <c r="A185" s="590"/>
      <c r="B185" s="322" t="s">
        <v>524</v>
      </c>
      <c r="C185" s="144"/>
      <c r="F185" s="151">
        <f t="shared" si="8"/>
        <v>0</v>
      </c>
      <c r="G185" s="231"/>
    </row>
    <row r="186" spans="1:7" ht="30">
      <c r="A186" s="590" t="s">
        <v>1708</v>
      </c>
      <c r="B186" s="314" t="s">
        <v>1385</v>
      </c>
      <c r="C186" s="316" t="s">
        <v>996</v>
      </c>
      <c r="D186" s="277">
        <v>50</v>
      </c>
      <c r="E186" s="318"/>
      <c r="F186" s="151">
        <f t="shared" si="8"/>
        <v>0</v>
      </c>
      <c r="G186" s="231"/>
    </row>
    <row r="187" spans="1:7">
      <c r="A187" s="590"/>
      <c r="B187" s="338"/>
      <c r="C187" s="315"/>
      <c r="E187" s="318"/>
      <c r="F187" s="151">
        <f t="shared" si="8"/>
        <v>0</v>
      </c>
      <c r="G187" s="231"/>
    </row>
    <row r="188" spans="1:7">
      <c r="A188" s="590"/>
      <c r="B188" s="322" t="s">
        <v>528</v>
      </c>
      <c r="C188" s="315"/>
      <c r="E188" s="318"/>
      <c r="F188" s="151">
        <f t="shared" si="8"/>
        <v>0</v>
      </c>
      <c r="G188" s="231"/>
    </row>
    <row r="189" spans="1:7">
      <c r="A189" s="590"/>
      <c r="B189" s="327" t="s">
        <v>895</v>
      </c>
      <c r="C189" s="315"/>
      <c r="E189" s="318"/>
      <c r="F189" s="151">
        <f t="shared" si="8"/>
        <v>0</v>
      </c>
      <c r="G189" s="231"/>
    </row>
    <row r="190" spans="1:7">
      <c r="A190" s="590" t="s">
        <v>1709</v>
      </c>
      <c r="B190" s="314" t="s">
        <v>1328</v>
      </c>
      <c r="C190" s="316" t="s">
        <v>986</v>
      </c>
      <c r="D190" s="277">
        <v>180</v>
      </c>
      <c r="E190" s="318"/>
      <c r="F190" s="151">
        <f t="shared" si="8"/>
        <v>0</v>
      </c>
      <c r="G190" s="231"/>
    </row>
    <row r="191" spans="1:7" ht="30">
      <c r="A191" s="590" t="s">
        <v>1710</v>
      </c>
      <c r="B191" s="314" t="s">
        <v>1329</v>
      </c>
      <c r="C191" s="316" t="s">
        <v>986</v>
      </c>
      <c r="D191" s="277">
        <v>148</v>
      </c>
      <c r="E191" s="318"/>
      <c r="F191" s="151">
        <f t="shared" si="8"/>
        <v>0</v>
      </c>
      <c r="G191" s="231"/>
    </row>
    <row r="192" spans="1:7">
      <c r="A192" s="590"/>
      <c r="B192" s="314"/>
      <c r="C192" s="315"/>
      <c r="E192" s="318"/>
      <c r="F192" s="151">
        <f t="shared" si="8"/>
        <v>0</v>
      </c>
      <c r="G192" s="231"/>
    </row>
    <row r="193" spans="1:7">
      <c r="A193" s="590"/>
      <c r="B193" s="327" t="s">
        <v>440</v>
      </c>
      <c r="C193" s="316"/>
      <c r="E193" s="318"/>
      <c r="G193" s="231"/>
    </row>
    <row r="194" spans="1:7" ht="16.149999999999999" customHeight="1">
      <c r="A194" s="590"/>
      <c r="B194" s="314"/>
      <c r="C194" s="313"/>
      <c r="E194" s="318"/>
      <c r="F194" s="151">
        <f t="shared" si="8"/>
        <v>0</v>
      </c>
      <c r="G194" s="231"/>
    </row>
    <row r="195" spans="1:7" ht="45">
      <c r="A195" s="590"/>
      <c r="B195" s="330" t="s">
        <v>1419</v>
      </c>
      <c r="C195" s="313"/>
      <c r="E195" s="318"/>
      <c r="F195" s="151">
        <f t="shared" si="8"/>
        <v>0</v>
      </c>
      <c r="G195" s="231"/>
    </row>
    <row r="196" spans="1:7">
      <c r="A196" s="590"/>
      <c r="B196" s="330" t="s">
        <v>556</v>
      </c>
      <c r="C196" s="313"/>
      <c r="E196" s="318"/>
      <c r="F196" s="151">
        <f t="shared" si="8"/>
        <v>0</v>
      </c>
      <c r="G196" s="231"/>
    </row>
    <row r="197" spans="1:7">
      <c r="A197" s="590"/>
      <c r="B197" s="341"/>
      <c r="C197" s="313"/>
      <c r="E197" s="318"/>
      <c r="F197" s="151">
        <f t="shared" si="8"/>
        <v>0</v>
      </c>
      <c r="G197" s="231"/>
    </row>
    <row r="198" spans="1:7" ht="30">
      <c r="A198" s="590" t="s">
        <v>1711</v>
      </c>
      <c r="B198" s="339" t="s">
        <v>1676</v>
      </c>
      <c r="C198" s="316" t="s">
        <v>986</v>
      </c>
      <c r="D198" s="277">
        <v>328</v>
      </c>
      <c r="E198" s="318"/>
      <c r="F198" s="151">
        <f t="shared" si="8"/>
        <v>0</v>
      </c>
      <c r="G198" s="231"/>
    </row>
    <row r="199" spans="1:7">
      <c r="A199" s="590"/>
      <c r="B199" s="339"/>
      <c r="C199" s="316"/>
      <c r="E199" s="318"/>
      <c r="G199" s="231"/>
    </row>
    <row r="200" spans="1:7">
      <c r="A200" s="590"/>
      <c r="B200" s="327" t="s">
        <v>807</v>
      </c>
      <c r="C200" s="316"/>
      <c r="E200" s="318"/>
      <c r="F200" s="151">
        <f t="shared" si="8"/>
        <v>0</v>
      </c>
      <c r="G200" s="231"/>
    </row>
    <row r="201" spans="1:7" ht="30">
      <c r="A201" s="590" t="s">
        <v>1712</v>
      </c>
      <c r="B201" s="314" t="s">
        <v>1388</v>
      </c>
      <c r="C201" s="316" t="s">
        <v>986</v>
      </c>
      <c r="D201" s="277">
        <v>114</v>
      </c>
      <c r="E201" s="318"/>
      <c r="F201" s="151">
        <f t="shared" si="8"/>
        <v>0</v>
      </c>
      <c r="G201" s="231"/>
    </row>
    <row r="202" spans="1:7">
      <c r="A202" s="590" t="s">
        <v>1713</v>
      </c>
      <c r="B202" s="314" t="s">
        <v>809</v>
      </c>
      <c r="C202" s="316" t="s">
        <v>996</v>
      </c>
      <c r="D202" s="277">
        <v>120</v>
      </c>
      <c r="E202" s="318"/>
      <c r="F202" s="151">
        <f t="shared" si="8"/>
        <v>0</v>
      </c>
      <c r="G202" s="231"/>
    </row>
    <row r="203" spans="1:7" ht="30">
      <c r="A203" s="590" t="s">
        <v>1714</v>
      </c>
      <c r="B203" s="314" t="s">
        <v>810</v>
      </c>
      <c r="C203" s="316" t="s">
        <v>681</v>
      </c>
      <c r="D203" s="277">
        <v>114</v>
      </c>
      <c r="E203" s="318"/>
      <c r="F203" s="151">
        <f t="shared" si="8"/>
        <v>0</v>
      </c>
      <c r="G203" s="231"/>
    </row>
    <row r="204" spans="1:7">
      <c r="A204" s="590"/>
      <c r="B204" s="314"/>
      <c r="C204" s="316"/>
      <c r="E204" s="318"/>
      <c r="G204" s="231"/>
    </row>
    <row r="205" spans="1:7">
      <c r="A205" s="590"/>
      <c r="B205" s="314"/>
      <c r="C205" s="316"/>
      <c r="E205" s="318"/>
      <c r="G205" s="231"/>
    </row>
    <row r="206" spans="1:7">
      <c r="A206" s="590"/>
      <c r="B206" s="314"/>
      <c r="C206" s="316"/>
      <c r="E206" s="318"/>
      <c r="G206" s="231"/>
    </row>
    <row r="207" spans="1:7">
      <c r="A207" s="590"/>
      <c r="B207" s="314"/>
      <c r="C207" s="316"/>
      <c r="E207" s="318"/>
      <c r="G207" s="231"/>
    </row>
    <row r="208" spans="1:7">
      <c r="A208" s="590"/>
      <c r="B208" s="314"/>
      <c r="C208" s="316"/>
      <c r="E208" s="318"/>
      <c r="G208" s="231"/>
    </row>
    <row r="209" spans="1:7">
      <c r="A209" s="590"/>
      <c r="B209" s="314"/>
      <c r="C209" s="316"/>
      <c r="E209" s="318"/>
      <c r="G209" s="231"/>
    </row>
    <row r="210" spans="1:7">
      <c r="A210" s="590"/>
      <c r="B210" s="314"/>
      <c r="C210" s="316"/>
      <c r="E210" s="318"/>
      <c r="G210" s="231"/>
    </row>
    <row r="211" spans="1:7">
      <c r="A211" s="590"/>
      <c r="B211" s="314"/>
      <c r="C211" s="316"/>
      <c r="E211" s="318"/>
      <c r="G211" s="231"/>
    </row>
    <row r="212" spans="1:7">
      <c r="A212" s="590"/>
      <c r="B212" s="314"/>
      <c r="C212" s="316"/>
      <c r="E212" s="318"/>
      <c r="G212" s="231"/>
    </row>
    <row r="213" spans="1:7">
      <c r="A213" s="590"/>
      <c r="B213" s="314"/>
      <c r="C213" s="316"/>
      <c r="E213" s="318"/>
      <c r="G213" s="231"/>
    </row>
    <row r="214" spans="1:7">
      <c r="A214" s="590"/>
      <c r="B214" s="314"/>
      <c r="C214" s="316"/>
      <c r="E214" s="318"/>
      <c r="G214" s="231"/>
    </row>
    <row r="215" spans="1:7">
      <c r="A215" s="590"/>
      <c r="B215" s="314"/>
      <c r="C215" s="316"/>
      <c r="E215" s="318"/>
      <c r="G215" s="231"/>
    </row>
    <row r="216" spans="1:7">
      <c r="A216" s="590"/>
      <c r="B216" s="314"/>
      <c r="C216" s="316"/>
      <c r="E216" s="318"/>
      <c r="G216" s="231"/>
    </row>
    <row r="217" spans="1:7">
      <c r="A217" s="590"/>
      <c r="B217" s="314"/>
      <c r="C217" s="316"/>
      <c r="E217" s="318"/>
      <c r="G217" s="231"/>
    </row>
    <row r="218" spans="1:7">
      <c r="A218" s="590"/>
      <c r="B218" s="314"/>
      <c r="C218" s="316"/>
      <c r="E218" s="318"/>
      <c r="G218" s="231"/>
    </row>
    <row r="219" spans="1:7">
      <c r="A219" s="590"/>
      <c r="B219" s="327" t="s">
        <v>397</v>
      </c>
      <c r="C219" s="328" t="s">
        <v>398</v>
      </c>
      <c r="D219" s="370"/>
      <c r="E219" s="362"/>
      <c r="F219" s="626">
        <f>SUM(F183:F203)</f>
        <v>0</v>
      </c>
      <c r="G219" s="231"/>
    </row>
    <row r="220" spans="1:7">
      <c r="A220" s="650" t="s">
        <v>0</v>
      </c>
      <c r="B220" s="381" t="s">
        <v>1</v>
      </c>
      <c r="C220" s="380" t="s">
        <v>2</v>
      </c>
      <c r="D220" s="603" t="s">
        <v>798</v>
      </c>
      <c r="E220" s="604" t="s">
        <v>640</v>
      </c>
      <c r="F220" s="605" t="s">
        <v>1392</v>
      </c>
      <c r="G220" s="231"/>
    </row>
    <row r="221" spans="1:7">
      <c r="A221" s="590"/>
      <c r="B221" s="343"/>
      <c r="C221" s="344"/>
      <c r="E221" s="627"/>
      <c r="F221" s="151">
        <f t="shared" ref="F221:F233" si="9">D221*E221</f>
        <v>0</v>
      </c>
      <c r="G221" s="231"/>
    </row>
    <row r="222" spans="1:7">
      <c r="A222" s="590"/>
      <c r="B222" s="343" t="str">
        <f>B114</f>
        <v>TOTAL CARRIED TO SUMMARY</v>
      </c>
      <c r="C222" s="344"/>
      <c r="E222" s="627"/>
      <c r="F222" s="151">
        <f t="shared" si="9"/>
        <v>0</v>
      </c>
      <c r="G222" s="231"/>
    </row>
    <row r="223" spans="1:7">
      <c r="A223" s="590"/>
      <c r="B223" s="343"/>
      <c r="C223" s="344"/>
      <c r="E223" s="627"/>
      <c r="F223" s="151">
        <f t="shared" si="9"/>
        <v>0</v>
      </c>
      <c r="G223" s="231"/>
    </row>
    <row r="224" spans="1:7">
      <c r="A224" s="590">
        <v>3.8</v>
      </c>
      <c r="B224" s="322" t="s">
        <v>1715</v>
      </c>
      <c r="C224" s="344"/>
      <c r="E224" s="627"/>
      <c r="F224" s="151">
        <f t="shared" si="9"/>
        <v>0</v>
      </c>
      <c r="G224" s="231"/>
    </row>
    <row r="225" spans="1:7">
      <c r="A225" s="590"/>
      <c r="B225" s="322"/>
      <c r="C225" s="344"/>
      <c r="E225" s="318"/>
      <c r="F225" s="151">
        <f t="shared" si="9"/>
        <v>0</v>
      </c>
      <c r="G225" s="231"/>
    </row>
    <row r="226" spans="1:7">
      <c r="A226" s="590"/>
      <c r="B226" s="330" t="s">
        <v>445</v>
      </c>
      <c r="C226" s="315"/>
      <c r="E226" s="318"/>
      <c r="F226" s="151">
        <f t="shared" si="9"/>
        <v>0</v>
      </c>
      <c r="G226" s="231"/>
    </row>
    <row r="227" spans="1:7">
      <c r="A227" s="590"/>
      <c r="B227" s="345"/>
      <c r="C227" s="315"/>
      <c r="E227" s="318"/>
      <c r="F227" s="151">
        <f t="shared" si="9"/>
        <v>0</v>
      </c>
      <c r="G227" s="231"/>
    </row>
    <row r="228" spans="1:7" ht="30">
      <c r="A228" s="590"/>
      <c r="B228" s="330" t="s">
        <v>446</v>
      </c>
      <c r="C228" s="316"/>
      <c r="E228" s="318"/>
      <c r="F228" s="151">
        <f t="shared" si="9"/>
        <v>0</v>
      </c>
      <c r="G228" s="231"/>
    </row>
    <row r="229" spans="1:7" ht="30">
      <c r="A229" s="590"/>
      <c r="B229" s="330" t="s">
        <v>447</v>
      </c>
      <c r="C229" s="316"/>
      <c r="E229" s="318"/>
      <c r="F229" s="151">
        <f t="shared" si="9"/>
        <v>0</v>
      </c>
      <c r="G229" s="231"/>
    </row>
    <row r="230" spans="1:7" ht="30">
      <c r="A230" s="590"/>
      <c r="B230" s="330" t="s">
        <v>448</v>
      </c>
      <c r="C230" s="316"/>
      <c r="E230" s="318"/>
      <c r="F230" s="151">
        <f t="shared" si="9"/>
        <v>0</v>
      </c>
      <c r="G230" s="231"/>
    </row>
    <row r="231" spans="1:7">
      <c r="A231" s="590"/>
      <c r="B231" s="346"/>
      <c r="C231" s="316"/>
      <c r="E231" s="318"/>
      <c r="F231" s="151">
        <f t="shared" si="9"/>
        <v>0</v>
      </c>
      <c r="G231" s="231"/>
    </row>
    <row r="232" spans="1:7" ht="30">
      <c r="A232" s="590" t="s">
        <v>1716</v>
      </c>
      <c r="B232" s="314" t="s">
        <v>608</v>
      </c>
      <c r="C232" s="316"/>
      <c r="E232" s="318"/>
      <c r="F232" s="151">
        <f t="shared" si="9"/>
        <v>0</v>
      </c>
      <c r="G232" s="231"/>
    </row>
    <row r="233" spans="1:7">
      <c r="A233" s="590"/>
      <c r="B233" s="314" t="s">
        <v>609</v>
      </c>
      <c r="C233" s="316" t="s">
        <v>5</v>
      </c>
      <c r="D233" s="316">
        <v>42</v>
      </c>
      <c r="E233" s="318"/>
      <c r="F233" s="628">
        <f t="shared" si="9"/>
        <v>0</v>
      </c>
      <c r="G233" s="231"/>
    </row>
    <row r="234" spans="1:7">
      <c r="A234" s="590"/>
      <c r="B234" s="314"/>
      <c r="C234" s="316"/>
      <c r="D234" s="316"/>
      <c r="E234" s="318"/>
      <c r="F234" s="628"/>
      <c r="G234" s="231"/>
    </row>
    <row r="235" spans="1:7" ht="30">
      <c r="A235" s="590" t="s">
        <v>1717</v>
      </c>
      <c r="B235" s="314" t="s">
        <v>607</v>
      </c>
      <c r="C235" s="316"/>
      <c r="D235" s="316"/>
      <c r="E235" s="318"/>
      <c r="F235" s="628"/>
      <c r="G235" s="231"/>
    </row>
    <row r="236" spans="1:7">
      <c r="A236" s="590"/>
      <c r="B236" s="314" t="s">
        <v>609</v>
      </c>
      <c r="C236" s="316" t="s">
        <v>5</v>
      </c>
      <c r="D236" s="316">
        <v>14</v>
      </c>
      <c r="E236" s="318"/>
      <c r="F236" s="628">
        <f>D236*E236</f>
        <v>0</v>
      </c>
      <c r="G236" s="231"/>
    </row>
    <row r="237" spans="1:7">
      <c r="A237" s="590"/>
      <c r="B237" s="314"/>
      <c r="C237" s="316"/>
      <c r="D237" s="316"/>
      <c r="E237" s="318"/>
      <c r="F237" s="628"/>
      <c r="G237" s="231"/>
    </row>
    <row r="238" spans="1:7" ht="30">
      <c r="A238" s="590" t="s">
        <v>1718</v>
      </c>
      <c r="B238" s="314" t="s">
        <v>552</v>
      </c>
      <c r="C238" s="316"/>
      <c r="D238" s="316"/>
      <c r="E238" s="318"/>
      <c r="F238" s="628"/>
      <c r="G238" s="231"/>
    </row>
    <row r="239" spans="1:7">
      <c r="A239" s="590"/>
      <c r="B239" s="314" t="s">
        <v>553</v>
      </c>
      <c r="C239" s="316" t="s">
        <v>5</v>
      </c>
      <c r="D239" s="316">
        <v>8</v>
      </c>
      <c r="E239" s="318"/>
      <c r="F239" s="628">
        <f>D239*E239</f>
        <v>0</v>
      </c>
      <c r="G239" s="231"/>
    </row>
    <row r="240" spans="1:7">
      <c r="A240" s="590"/>
      <c r="B240" s="346"/>
      <c r="C240" s="316"/>
      <c r="D240" s="316"/>
      <c r="E240" s="318"/>
      <c r="F240" s="628"/>
      <c r="G240" s="231"/>
    </row>
    <row r="241" spans="1:7">
      <c r="A241" s="590" t="s">
        <v>1719</v>
      </c>
      <c r="B241" s="314" t="s">
        <v>449</v>
      </c>
      <c r="C241" s="316" t="s">
        <v>5</v>
      </c>
      <c r="D241" s="316">
        <v>4</v>
      </c>
      <c r="E241" s="318"/>
      <c r="F241" s="628">
        <f>D241*E241</f>
        <v>0</v>
      </c>
      <c r="G241" s="231"/>
    </row>
    <row r="242" spans="1:7">
      <c r="A242" s="590"/>
      <c r="B242" s="346"/>
      <c r="C242" s="316"/>
      <c r="D242" s="316"/>
      <c r="E242" s="318"/>
      <c r="F242" s="628"/>
      <c r="G242" s="231"/>
    </row>
    <row r="243" spans="1:7">
      <c r="A243" s="590"/>
      <c r="B243" s="330" t="s">
        <v>450</v>
      </c>
      <c r="C243" s="316"/>
      <c r="D243" s="316"/>
      <c r="E243" s="318"/>
      <c r="F243" s="628"/>
      <c r="G243" s="231"/>
    </row>
    <row r="244" spans="1:7">
      <c r="A244" s="590"/>
      <c r="B244" s="345"/>
      <c r="C244" s="316"/>
      <c r="D244" s="316"/>
      <c r="E244" s="318"/>
      <c r="F244" s="628"/>
      <c r="G244" s="231"/>
    </row>
    <row r="245" spans="1:7">
      <c r="A245" s="590" t="s">
        <v>1720</v>
      </c>
      <c r="B245" s="314" t="s">
        <v>532</v>
      </c>
      <c r="C245" s="316" t="s">
        <v>13</v>
      </c>
      <c r="D245" s="316">
        <v>24</v>
      </c>
      <c r="E245" s="318"/>
      <c r="F245" s="628">
        <f t="shared" ref="F245" si="10">D245*E245</f>
        <v>0</v>
      </c>
      <c r="G245" s="231"/>
    </row>
    <row r="246" spans="1:7">
      <c r="A246" s="590"/>
      <c r="B246" s="314"/>
      <c r="C246" s="316"/>
      <c r="D246" s="316"/>
      <c r="E246" s="318"/>
      <c r="F246" s="628"/>
      <c r="G246" s="231"/>
    </row>
    <row r="247" spans="1:7">
      <c r="A247" s="590" t="s">
        <v>1721</v>
      </c>
      <c r="B247" s="314" t="s">
        <v>533</v>
      </c>
      <c r="C247" s="316" t="s">
        <v>13</v>
      </c>
      <c r="D247" s="316">
        <v>8</v>
      </c>
      <c r="E247" s="318"/>
      <c r="F247" s="628">
        <f t="shared" ref="F247:F254" si="11">D247*E247</f>
        <v>0</v>
      </c>
      <c r="G247" s="231"/>
    </row>
    <row r="248" spans="1:7">
      <c r="A248" s="590"/>
      <c r="B248" s="345"/>
      <c r="C248" s="315"/>
      <c r="E248" s="318"/>
      <c r="F248" s="151">
        <f t="shared" si="11"/>
        <v>0</v>
      </c>
      <c r="G248" s="231"/>
    </row>
    <row r="249" spans="1:7">
      <c r="A249" s="590"/>
      <c r="B249" s="330" t="s">
        <v>451</v>
      </c>
      <c r="C249" s="315"/>
      <c r="E249" s="318"/>
      <c r="F249" s="151">
        <f t="shared" si="11"/>
        <v>0</v>
      </c>
      <c r="G249" s="231"/>
    </row>
    <row r="250" spans="1:7">
      <c r="A250" s="590"/>
      <c r="B250" s="346"/>
      <c r="C250" s="315"/>
      <c r="E250" s="318"/>
      <c r="F250" s="151">
        <f t="shared" si="11"/>
        <v>0</v>
      </c>
      <c r="G250" s="231"/>
    </row>
    <row r="251" spans="1:7" ht="72.599999999999994" customHeight="1">
      <c r="A251" s="590"/>
      <c r="B251" s="314" t="s">
        <v>1420</v>
      </c>
      <c r="C251" s="316"/>
      <c r="E251" s="318"/>
      <c r="F251" s="151">
        <f t="shared" si="11"/>
        <v>0</v>
      </c>
      <c r="G251" s="231"/>
    </row>
    <row r="252" spans="1:7" ht="30">
      <c r="A252" s="590"/>
      <c r="B252" s="314" t="s">
        <v>456</v>
      </c>
      <c r="C252" s="316"/>
      <c r="E252" s="318"/>
      <c r="F252" s="151">
        <f t="shared" si="11"/>
        <v>0</v>
      </c>
      <c r="G252" s="231"/>
    </row>
    <row r="253" spans="1:7" ht="30">
      <c r="A253" s="590"/>
      <c r="B253" s="314" t="s">
        <v>457</v>
      </c>
      <c r="C253" s="316"/>
      <c r="E253" s="318"/>
      <c r="F253" s="151">
        <f t="shared" si="11"/>
        <v>0</v>
      </c>
      <c r="G253" s="231"/>
    </row>
    <row r="254" spans="1:7">
      <c r="A254" s="590"/>
      <c r="B254" s="314" t="s">
        <v>458</v>
      </c>
      <c r="C254" s="316"/>
      <c r="E254" s="318"/>
      <c r="F254" s="151">
        <f t="shared" si="11"/>
        <v>0</v>
      </c>
      <c r="G254" s="231"/>
    </row>
    <row r="255" spans="1:7" s="147" customFormat="1">
      <c r="A255" s="651"/>
      <c r="B255" s="629" t="s">
        <v>1209</v>
      </c>
      <c r="C255" s="630"/>
      <c r="D255" s="630"/>
      <c r="E255" s="617"/>
      <c r="F255" s="626">
        <f>SUM(F222:F254)</f>
        <v>0</v>
      </c>
      <c r="G255" s="286"/>
    </row>
    <row r="256" spans="1:7">
      <c r="A256" s="650" t="s">
        <v>0</v>
      </c>
      <c r="B256" s="381" t="s">
        <v>1</v>
      </c>
      <c r="C256" s="380" t="s">
        <v>2</v>
      </c>
      <c r="D256" s="603" t="s">
        <v>798</v>
      </c>
      <c r="E256" s="604" t="s">
        <v>640</v>
      </c>
      <c r="F256" s="605" t="s">
        <v>1392</v>
      </c>
      <c r="G256" s="231"/>
    </row>
    <row r="257" spans="1:7" s="147" customFormat="1">
      <c r="A257" s="650"/>
      <c r="B257" s="658" t="s">
        <v>1405</v>
      </c>
      <c r="C257" s="380"/>
      <c r="D257" s="616"/>
      <c r="E257" s="659"/>
      <c r="F257" s="618">
        <f>F255</f>
        <v>0</v>
      </c>
      <c r="G257" s="286"/>
    </row>
    <row r="258" spans="1:7">
      <c r="A258" s="590" t="s">
        <v>1722</v>
      </c>
      <c r="B258" s="314" t="s">
        <v>459</v>
      </c>
      <c r="C258" s="316" t="s">
        <v>13</v>
      </c>
      <c r="D258" s="316">
        <v>72</v>
      </c>
      <c r="E258" s="318"/>
      <c r="F258" s="628">
        <f>D258*E258</f>
        <v>0</v>
      </c>
      <c r="G258" s="231"/>
    </row>
    <row r="259" spans="1:7">
      <c r="A259" s="590"/>
      <c r="B259" s="346"/>
      <c r="C259" s="315"/>
      <c r="D259" s="316"/>
      <c r="E259" s="318"/>
      <c r="F259" s="628"/>
      <c r="G259" s="231"/>
    </row>
    <row r="260" spans="1:7">
      <c r="A260" s="590"/>
      <c r="B260" s="330" t="s">
        <v>460</v>
      </c>
      <c r="C260" s="315"/>
      <c r="D260" s="316"/>
      <c r="E260" s="318"/>
      <c r="F260" s="628"/>
      <c r="G260" s="231"/>
    </row>
    <row r="261" spans="1:7">
      <c r="A261" s="590"/>
      <c r="B261" s="346"/>
      <c r="C261" s="315"/>
      <c r="D261" s="316"/>
      <c r="E261" s="318"/>
      <c r="F261" s="628"/>
      <c r="G261" s="231"/>
    </row>
    <row r="262" spans="1:7" ht="87.6" customHeight="1">
      <c r="A262" s="590"/>
      <c r="B262" s="330" t="s">
        <v>1027</v>
      </c>
      <c r="C262" s="316"/>
      <c r="D262" s="316"/>
      <c r="E262" s="318"/>
      <c r="F262" s="628"/>
      <c r="G262" s="231"/>
    </row>
    <row r="263" spans="1:7" ht="75">
      <c r="A263" s="590" t="s">
        <v>1723</v>
      </c>
      <c r="B263" s="314" t="s">
        <v>1681</v>
      </c>
      <c r="C263" s="316" t="s">
        <v>4</v>
      </c>
      <c r="D263" s="316">
        <v>200</v>
      </c>
      <c r="E263" s="318"/>
      <c r="F263" s="628">
        <f t="shared" ref="F263" si="12">D263*E263</f>
        <v>0</v>
      </c>
      <c r="G263" s="231"/>
    </row>
    <row r="264" spans="1:7">
      <c r="A264" s="590"/>
      <c r="B264" s="314"/>
      <c r="C264" s="316"/>
      <c r="D264" s="316"/>
      <c r="E264" s="318"/>
      <c r="F264" s="628"/>
      <c r="G264" s="231"/>
    </row>
    <row r="265" spans="1:7" ht="30">
      <c r="B265" s="314" t="s">
        <v>470</v>
      </c>
      <c r="C265" s="316"/>
      <c r="D265" s="316"/>
      <c r="E265" s="318"/>
      <c r="F265" s="628"/>
      <c r="G265" s="231"/>
    </row>
    <row r="266" spans="1:7" ht="30">
      <c r="A266" s="590"/>
      <c r="B266" s="314" t="s">
        <v>471</v>
      </c>
      <c r="C266" s="316"/>
      <c r="D266" s="316"/>
      <c r="E266" s="318"/>
      <c r="F266" s="628"/>
      <c r="G266" s="231"/>
    </row>
    <row r="267" spans="1:7">
      <c r="A267" s="590" t="s">
        <v>1724</v>
      </c>
      <c r="B267" s="314" t="s">
        <v>610</v>
      </c>
      <c r="C267" s="316" t="s">
        <v>5</v>
      </c>
      <c r="D267" s="316">
        <v>1</v>
      </c>
      <c r="E267" s="318"/>
      <c r="F267" s="628">
        <f>D267*E267</f>
        <v>0</v>
      </c>
      <c r="G267" s="231"/>
    </row>
    <row r="268" spans="1:7" ht="30">
      <c r="A268" s="590"/>
      <c r="B268" s="314" t="s">
        <v>629</v>
      </c>
      <c r="C268" s="316"/>
      <c r="D268" s="316"/>
      <c r="E268" s="318"/>
      <c r="F268" s="628"/>
      <c r="G268" s="231"/>
    </row>
    <row r="269" spans="1:7">
      <c r="A269" s="590" t="s">
        <v>1725</v>
      </c>
      <c r="B269" s="314" t="s">
        <v>630</v>
      </c>
      <c r="C269" s="316" t="s">
        <v>26</v>
      </c>
      <c r="D269" s="316">
        <v>1</v>
      </c>
      <c r="E269" s="318"/>
      <c r="F269" s="628">
        <f t="shared" ref="F269" si="13">D269*E269</f>
        <v>0</v>
      </c>
      <c r="G269" s="231"/>
    </row>
    <row r="270" spans="1:7">
      <c r="A270" s="590"/>
      <c r="B270" s="346"/>
      <c r="C270" s="316"/>
      <c r="D270" s="316"/>
      <c r="E270" s="318"/>
      <c r="F270" s="628"/>
      <c r="G270" s="231"/>
    </row>
    <row r="271" spans="1:7">
      <c r="A271" s="590"/>
      <c r="B271" s="327" t="s">
        <v>397</v>
      </c>
      <c r="C271" s="328" t="s">
        <v>398</v>
      </c>
      <c r="D271" s="316"/>
      <c r="E271" s="318"/>
      <c r="F271" s="626">
        <f>SUM(F257:F270)</f>
        <v>0</v>
      </c>
      <c r="G271" s="231"/>
    </row>
    <row r="272" spans="1:7" s="147" customFormat="1">
      <c r="A272" s="651"/>
      <c r="B272" s="327"/>
      <c r="C272" s="328"/>
      <c r="D272" s="616"/>
      <c r="E272" s="617"/>
      <c r="F272" s="618"/>
      <c r="G272" s="286"/>
    </row>
    <row r="273" spans="1:7">
      <c r="A273" s="590"/>
      <c r="B273" s="322" t="s">
        <v>1421</v>
      </c>
      <c r="C273" s="316"/>
      <c r="E273" s="318"/>
      <c r="G273" s="231"/>
    </row>
    <row r="274" spans="1:7">
      <c r="A274" s="590"/>
      <c r="B274" s="322"/>
      <c r="C274" s="316"/>
      <c r="E274" s="318"/>
      <c r="G274" s="231"/>
    </row>
    <row r="275" spans="1:7">
      <c r="A275" s="590"/>
      <c r="B275" s="322"/>
      <c r="C275" s="313"/>
      <c r="E275" s="318"/>
      <c r="G275" s="231"/>
    </row>
    <row r="276" spans="1:7">
      <c r="A276" s="590"/>
      <c r="B276" s="352">
        <v>2</v>
      </c>
      <c r="C276" s="313"/>
      <c r="D276" s="369"/>
      <c r="E276" s="361"/>
      <c r="F276" s="628">
        <f>F76</f>
        <v>0</v>
      </c>
      <c r="G276" s="231"/>
    </row>
    <row r="277" spans="1:7">
      <c r="A277" s="590"/>
      <c r="B277" s="355"/>
      <c r="C277" s="313"/>
      <c r="D277" s="369"/>
      <c r="E277" s="361"/>
      <c r="F277" s="628"/>
      <c r="G277" s="231"/>
    </row>
    <row r="278" spans="1:7">
      <c r="A278" s="590"/>
      <c r="B278" s="352">
        <v>3</v>
      </c>
      <c r="C278" s="313"/>
      <c r="D278" s="369"/>
      <c r="E278" s="361"/>
      <c r="F278" s="628">
        <f>F102</f>
        <v>0</v>
      </c>
      <c r="G278" s="231"/>
    </row>
    <row r="279" spans="1:7">
      <c r="A279" s="590"/>
      <c r="B279" s="352"/>
      <c r="C279" s="313"/>
      <c r="D279" s="369"/>
      <c r="E279" s="361"/>
      <c r="F279" s="628"/>
      <c r="G279" s="231"/>
    </row>
    <row r="280" spans="1:7">
      <c r="A280" s="590"/>
      <c r="B280" s="352">
        <v>4</v>
      </c>
      <c r="C280" s="313"/>
      <c r="D280" s="369"/>
      <c r="E280" s="361"/>
      <c r="F280" s="628">
        <f>F114</f>
        <v>0</v>
      </c>
      <c r="G280" s="231"/>
    </row>
    <row r="281" spans="1:7">
      <c r="A281" s="590"/>
      <c r="B281" s="352"/>
      <c r="C281" s="313"/>
      <c r="D281" s="369"/>
      <c r="E281" s="361"/>
      <c r="F281" s="628"/>
      <c r="G281" s="231"/>
    </row>
    <row r="282" spans="1:7">
      <c r="A282" s="590"/>
      <c r="B282" s="352">
        <v>5</v>
      </c>
      <c r="C282" s="313"/>
      <c r="D282" s="369"/>
      <c r="E282" s="361"/>
      <c r="F282" s="628">
        <f>F155</f>
        <v>0</v>
      </c>
      <c r="G282" s="231"/>
    </row>
    <row r="283" spans="1:7">
      <c r="A283" s="590"/>
      <c r="B283" s="352"/>
      <c r="C283" s="313"/>
      <c r="D283" s="369"/>
      <c r="E283" s="361"/>
      <c r="F283" s="628"/>
      <c r="G283" s="231"/>
    </row>
    <row r="284" spans="1:7">
      <c r="A284" s="590"/>
      <c r="B284" s="352">
        <v>6</v>
      </c>
      <c r="C284" s="313"/>
      <c r="D284" s="369"/>
      <c r="E284" s="361"/>
      <c r="F284" s="628">
        <f>F166</f>
        <v>0</v>
      </c>
      <c r="G284" s="231"/>
    </row>
    <row r="285" spans="1:7">
      <c r="A285" s="590"/>
      <c r="B285" s="352"/>
      <c r="C285" s="313"/>
      <c r="D285" s="369"/>
      <c r="E285" s="361"/>
      <c r="F285" s="628"/>
      <c r="G285" s="231"/>
    </row>
    <row r="286" spans="1:7">
      <c r="A286" s="590"/>
      <c r="B286" s="352">
        <v>7</v>
      </c>
      <c r="C286" s="313"/>
      <c r="D286" s="369"/>
      <c r="E286" s="361"/>
      <c r="F286" s="628">
        <f>F255</f>
        <v>0</v>
      </c>
      <c r="G286" s="231"/>
    </row>
    <row r="287" spans="1:7">
      <c r="A287" s="590"/>
      <c r="B287" s="352"/>
      <c r="C287" s="313"/>
      <c r="D287" s="369"/>
      <c r="E287" s="361"/>
      <c r="F287" s="628"/>
      <c r="G287" s="231"/>
    </row>
    <row r="288" spans="1:7">
      <c r="A288" s="590"/>
      <c r="B288" s="352">
        <v>8</v>
      </c>
      <c r="C288" s="313"/>
      <c r="D288" s="369"/>
      <c r="E288" s="361"/>
      <c r="F288" s="628">
        <f>F219</f>
        <v>0</v>
      </c>
      <c r="G288" s="231"/>
    </row>
    <row r="289" spans="1:7">
      <c r="A289" s="590"/>
      <c r="B289" s="352"/>
      <c r="C289" s="313"/>
      <c r="D289" s="369"/>
      <c r="E289" s="361"/>
      <c r="F289" s="628"/>
      <c r="G289" s="231"/>
    </row>
    <row r="290" spans="1:7">
      <c r="A290" s="590"/>
      <c r="B290" s="352">
        <v>10</v>
      </c>
      <c r="C290" s="313"/>
      <c r="D290" s="369"/>
      <c r="E290" s="361"/>
      <c r="F290" s="628">
        <f>F271</f>
        <v>0</v>
      </c>
      <c r="G290" s="231"/>
    </row>
    <row r="291" spans="1:7">
      <c r="A291" s="590"/>
      <c r="B291" s="352"/>
      <c r="C291" s="313"/>
      <c r="D291" s="369"/>
      <c r="E291" s="361"/>
      <c r="F291" s="628"/>
      <c r="G291" s="231"/>
    </row>
    <row r="292" spans="1:7" ht="30">
      <c r="A292" s="590"/>
      <c r="B292" s="322" t="s">
        <v>481</v>
      </c>
      <c r="C292" s="359"/>
      <c r="D292" s="370"/>
      <c r="E292" s="362"/>
      <c r="F292" s="626">
        <f>SUM(F276:F291)</f>
        <v>0</v>
      </c>
      <c r="G292" s="231"/>
    </row>
    <row r="293" spans="1:7">
      <c r="A293" s="590"/>
      <c r="B293" s="327"/>
      <c r="C293" s="316"/>
      <c r="E293" s="318"/>
      <c r="G293" s="231"/>
    </row>
  </sheetData>
  <pageMargins left="0.7" right="0.7" top="0.75" bottom="0.75" header="0.3" footer="0.3"/>
  <pageSetup scale="96" orientation="portrait" horizontalDpi="1200" verticalDpi="1200" r:id="rId1"/>
  <rowBreaks count="9" manualBreakCount="9">
    <brk id="40" max="5" man="1"/>
    <brk id="77" max="5" man="1"/>
    <brk id="102" max="5" man="1"/>
    <brk id="114" max="16383" man="1"/>
    <brk id="166" max="16383" man="1"/>
    <brk id="177" max="16383" man="1"/>
    <brk id="255" max="5" man="1"/>
    <brk id="340" max="16383" man="1"/>
    <brk id="4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view="pageBreakPreview" zoomScale="115" zoomScaleNormal="102" zoomScaleSheetLayoutView="115" workbookViewId="0">
      <pane xSplit="6" ySplit="1" topLeftCell="G398" activePane="bottomRight" state="frozen"/>
      <selection pane="topRight" activeCell="J1" sqref="J1"/>
      <selection pane="bottomLeft" activeCell="A2" sqref="A2"/>
      <selection pane="bottomRight" activeCell="A318" sqref="A318:XFD318"/>
    </sheetView>
  </sheetViews>
  <sheetFormatPr defaultColWidth="9.140625" defaultRowHeight="15"/>
  <cols>
    <col min="1" max="1" width="7" style="51" customWidth="1"/>
    <col min="2" max="2" width="53" style="110" customWidth="1"/>
    <col min="3" max="3" width="5.85546875" style="51" bestFit="1" customWidth="1"/>
    <col min="4" max="4" width="4.28515625" style="376" bestFit="1" customWidth="1"/>
    <col min="5" max="5" width="8.28515625" style="368" bestFit="1" customWidth="1"/>
    <col min="6" max="6" width="10.7109375" style="104" bestFit="1" customWidth="1"/>
    <col min="7" max="16384" width="9.140625" style="50"/>
  </cols>
  <sheetData>
    <row r="1" spans="1:6">
      <c r="A1" s="380" t="s">
        <v>0</v>
      </c>
      <c r="B1" s="381" t="s">
        <v>1</v>
      </c>
      <c r="C1" s="380" t="s">
        <v>2</v>
      </c>
      <c r="D1" s="382" t="s">
        <v>798</v>
      </c>
      <c r="E1" s="383" t="s">
        <v>640</v>
      </c>
      <c r="F1" s="384" t="s">
        <v>641</v>
      </c>
    </row>
    <row r="2" spans="1:6">
      <c r="A2" s="145"/>
      <c r="B2" s="319"/>
      <c r="C2" s="145"/>
      <c r="D2" s="320"/>
      <c r="E2" s="360"/>
      <c r="F2" s="321"/>
    </row>
    <row r="3" spans="1:6">
      <c r="A3" s="145"/>
      <c r="B3" s="322" t="str">
        <f>[1]Offices!B3</f>
        <v>GRANT No. ……………………………………….</v>
      </c>
      <c r="C3" s="145"/>
      <c r="D3" s="320"/>
      <c r="E3" s="360"/>
      <c r="F3" s="321"/>
    </row>
    <row r="4" spans="1:6">
      <c r="A4" s="145"/>
      <c r="B4" s="322" t="str">
        <f>[1]Offices!B4</f>
        <v>PROPOSED ……………………………………....</v>
      </c>
      <c r="C4" s="323"/>
      <c r="D4" s="277"/>
      <c r="E4" s="275"/>
      <c r="F4" s="324"/>
    </row>
    <row r="5" spans="1:6">
      <c r="A5" s="145"/>
      <c r="B5" s="322" t="str">
        <f>[1]Offices!B5</f>
        <v>…….………………………………….. DISTRICT</v>
      </c>
      <c r="C5" s="323"/>
      <c r="D5" s="277"/>
      <c r="E5" s="275"/>
      <c r="F5" s="324"/>
    </row>
    <row r="6" spans="1:6">
      <c r="A6" s="145"/>
      <c r="B6" s="325"/>
      <c r="C6" s="323"/>
      <c r="D6" s="277"/>
      <c r="E6" s="275"/>
      <c r="F6" s="324"/>
    </row>
    <row r="7" spans="1:6">
      <c r="A7" s="313">
        <v>5</v>
      </c>
      <c r="B7" s="322" t="s">
        <v>840</v>
      </c>
      <c r="C7" s="315"/>
      <c r="D7" s="369"/>
      <c r="E7" s="361"/>
      <c r="F7" s="317"/>
    </row>
    <row r="8" spans="1:6">
      <c r="A8" s="313"/>
      <c r="B8" s="327"/>
      <c r="C8" s="315"/>
      <c r="D8" s="369"/>
      <c r="E8" s="361"/>
      <c r="F8" s="317"/>
    </row>
    <row r="9" spans="1:6">
      <c r="A9" s="313">
        <v>5.0999999999999996</v>
      </c>
      <c r="B9" s="322" t="s">
        <v>393</v>
      </c>
      <c r="C9" s="315"/>
      <c r="D9" s="369"/>
      <c r="E9" s="361"/>
      <c r="F9" s="317"/>
    </row>
    <row r="10" spans="1:6">
      <c r="A10" s="313"/>
      <c r="B10" s="322"/>
      <c r="C10" s="315"/>
      <c r="D10" s="369"/>
      <c r="E10" s="361"/>
      <c r="F10" s="317"/>
    </row>
    <row r="11" spans="1:6">
      <c r="A11" s="313"/>
      <c r="B11" s="322"/>
      <c r="C11" s="315"/>
      <c r="D11" s="369"/>
      <c r="E11" s="361"/>
      <c r="F11" s="317"/>
    </row>
    <row r="12" spans="1:6" ht="17.25">
      <c r="A12" s="313" t="s">
        <v>1432</v>
      </c>
      <c r="B12" s="314" t="s">
        <v>394</v>
      </c>
      <c r="C12" s="316" t="s">
        <v>681</v>
      </c>
      <c r="D12" s="369">
        <v>44</v>
      </c>
      <c r="E12" s="361"/>
      <c r="F12" s="317">
        <f>D12*E12</f>
        <v>0</v>
      </c>
    </row>
    <row r="13" spans="1:6">
      <c r="A13" s="313" t="s">
        <v>36</v>
      </c>
      <c r="B13" s="314" t="s">
        <v>395</v>
      </c>
      <c r="C13" s="315"/>
      <c r="D13" s="369"/>
      <c r="E13" s="361"/>
      <c r="F13" s="317">
        <f t="shared" ref="F13:F18" si="0">D13*E13</f>
        <v>0</v>
      </c>
    </row>
    <row r="14" spans="1:6">
      <c r="A14" s="313"/>
      <c r="B14" s="322"/>
      <c r="C14" s="315"/>
      <c r="D14" s="369"/>
      <c r="E14" s="361"/>
      <c r="F14" s="317">
        <f t="shared" si="0"/>
        <v>0</v>
      </c>
    </row>
    <row r="15" spans="1:6" ht="30">
      <c r="A15" s="313" t="s">
        <v>1433</v>
      </c>
      <c r="B15" s="314" t="s">
        <v>23</v>
      </c>
      <c r="C15" s="315"/>
      <c r="D15" s="369"/>
      <c r="E15" s="361"/>
      <c r="F15" s="317">
        <f t="shared" si="0"/>
        <v>0</v>
      </c>
    </row>
    <row r="16" spans="1:6" ht="30">
      <c r="A16" s="313"/>
      <c r="B16" s="314" t="s">
        <v>24</v>
      </c>
      <c r="C16" s="315"/>
      <c r="D16" s="369"/>
      <c r="E16" s="361"/>
      <c r="F16" s="317">
        <f t="shared" si="0"/>
        <v>0</v>
      </c>
    </row>
    <row r="17" spans="1:6">
      <c r="A17" s="313"/>
      <c r="B17" s="314" t="s">
        <v>25</v>
      </c>
      <c r="C17" s="315" t="s">
        <v>396</v>
      </c>
      <c r="D17" s="369">
        <v>1</v>
      </c>
      <c r="E17" s="361"/>
      <c r="F17" s="317">
        <f t="shared" si="0"/>
        <v>0</v>
      </c>
    </row>
    <row r="18" spans="1:6">
      <c r="A18" s="313"/>
      <c r="B18" s="314"/>
      <c r="C18" s="315"/>
      <c r="D18" s="369"/>
      <c r="E18" s="361"/>
      <c r="F18" s="317">
        <f t="shared" si="0"/>
        <v>0</v>
      </c>
    </row>
    <row r="19" spans="1:6">
      <c r="A19" s="313"/>
      <c r="B19" s="327" t="s">
        <v>397</v>
      </c>
      <c r="C19" s="328" t="s">
        <v>398</v>
      </c>
      <c r="D19" s="370"/>
      <c r="E19" s="362"/>
      <c r="F19" s="329">
        <f>SUM(F12:F18)</f>
        <v>0</v>
      </c>
    </row>
    <row r="20" spans="1:6">
      <c r="A20" s="313"/>
      <c r="B20" s="327"/>
      <c r="C20" s="315"/>
      <c r="D20" s="370"/>
      <c r="E20" s="362"/>
      <c r="F20" s="329"/>
    </row>
    <row r="21" spans="1:6">
      <c r="A21" s="380" t="s">
        <v>0</v>
      </c>
      <c r="B21" s="381" t="s">
        <v>1</v>
      </c>
      <c r="C21" s="380" t="s">
        <v>2</v>
      </c>
      <c r="D21" s="382" t="s">
        <v>798</v>
      </c>
      <c r="E21" s="383" t="s">
        <v>640</v>
      </c>
      <c r="F21" s="384" t="s">
        <v>641</v>
      </c>
    </row>
    <row r="22" spans="1:6">
      <c r="A22" s="313">
        <v>5.2</v>
      </c>
      <c r="B22" s="322" t="s">
        <v>399</v>
      </c>
      <c r="C22" s="315"/>
      <c r="D22" s="369"/>
      <c r="E22" s="361"/>
      <c r="F22" s="324"/>
    </row>
    <row r="23" spans="1:6">
      <c r="A23" s="313"/>
      <c r="B23" s="322"/>
      <c r="C23" s="315"/>
      <c r="D23" s="369"/>
      <c r="E23" s="361"/>
      <c r="F23" s="324"/>
    </row>
    <row r="24" spans="1:6">
      <c r="A24" s="313"/>
      <c r="B24" s="330" t="s">
        <v>27</v>
      </c>
      <c r="C24" s="315"/>
      <c r="D24" s="369"/>
      <c r="E24" s="361"/>
      <c r="F24" s="324"/>
    </row>
    <row r="25" spans="1:6">
      <c r="A25" s="313"/>
      <c r="B25" s="330" t="s">
        <v>28</v>
      </c>
      <c r="C25" s="315"/>
      <c r="D25" s="369"/>
      <c r="E25" s="361"/>
      <c r="F25" s="324"/>
    </row>
    <row r="26" spans="1:6">
      <c r="A26" s="313"/>
      <c r="B26" s="330"/>
      <c r="C26" s="315"/>
      <c r="D26" s="369"/>
      <c r="E26" s="361"/>
      <c r="F26" s="324"/>
    </row>
    <row r="27" spans="1:6" ht="17.25">
      <c r="A27" s="313" t="s">
        <v>1434</v>
      </c>
      <c r="B27" s="314" t="s">
        <v>400</v>
      </c>
      <c r="C27" s="316" t="s">
        <v>681</v>
      </c>
      <c r="D27" s="369">
        <v>44</v>
      </c>
      <c r="E27" s="361"/>
      <c r="F27" s="324">
        <f>D27*E27</f>
        <v>0</v>
      </c>
    </row>
    <row r="28" spans="1:6">
      <c r="A28" s="313" t="s">
        <v>1435</v>
      </c>
      <c r="B28" s="314" t="s">
        <v>494</v>
      </c>
      <c r="C28" s="315"/>
      <c r="D28" s="369"/>
      <c r="E28" s="361"/>
      <c r="F28" s="324">
        <f t="shared" ref="F28:F59" si="1">D28*E28</f>
        <v>0</v>
      </c>
    </row>
    <row r="29" spans="1:6" ht="17.25">
      <c r="A29" s="313"/>
      <c r="B29" s="314" t="s">
        <v>401</v>
      </c>
      <c r="C29" s="316" t="s">
        <v>682</v>
      </c>
      <c r="D29" s="369">
        <f>34*1.5*0.8</f>
        <v>40.800000000000004</v>
      </c>
      <c r="E29" s="361"/>
      <c r="F29" s="324">
        <f t="shared" si="1"/>
        <v>0</v>
      </c>
    </row>
    <row r="30" spans="1:6">
      <c r="A30" s="313"/>
      <c r="B30" s="314"/>
      <c r="C30" s="315"/>
      <c r="D30" s="369"/>
      <c r="E30" s="361"/>
      <c r="F30" s="324">
        <f t="shared" si="1"/>
        <v>0</v>
      </c>
    </row>
    <row r="31" spans="1:6">
      <c r="A31" s="313"/>
      <c r="B31" s="330" t="s">
        <v>402</v>
      </c>
      <c r="C31" s="315"/>
      <c r="D31" s="369"/>
      <c r="E31" s="361"/>
      <c r="F31" s="324">
        <f t="shared" si="1"/>
        <v>0</v>
      </c>
    </row>
    <row r="32" spans="1:6" ht="30">
      <c r="A32" s="313" t="s">
        <v>1437</v>
      </c>
      <c r="B32" s="314" t="s">
        <v>403</v>
      </c>
      <c r="C32" s="315"/>
      <c r="D32" s="369"/>
      <c r="E32" s="361"/>
      <c r="F32" s="324">
        <f t="shared" si="1"/>
        <v>0</v>
      </c>
    </row>
    <row r="33" spans="1:6">
      <c r="A33" s="313"/>
      <c r="B33" s="314" t="s">
        <v>404</v>
      </c>
      <c r="C33" s="315" t="s">
        <v>26</v>
      </c>
      <c r="D33" s="369">
        <v>1</v>
      </c>
      <c r="E33" s="361"/>
      <c r="F33" s="324">
        <f>E33</f>
        <v>0</v>
      </c>
    </row>
    <row r="34" spans="1:6">
      <c r="A34" s="313"/>
      <c r="B34" s="314"/>
      <c r="C34" s="315"/>
      <c r="D34" s="369"/>
      <c r="E34" s="361"/>
      <c r="F34" s="324">
        <f t="shared" si="1"/>
        <v>0</v>
      </c>
    </row>
    <row r="35" spans="1:6">
      <c r="A35" s="313"/>
      <c r="B35" s="330" t="s">
        <v>29</v>
      </c>
      <c r="C35" s="315"/>
      <c r="D35" s="369"/>
      <c r="E35" s="361"/>
      <c r="F35" s="324">
        <f t="shared" si="1"/>
        <v>0</v>
      </c>
    </row>
    <row r="36" spans="1:6">
      <c r="A36" s="313" t="s">
        <v>1438</v>
      </c>
      <c r="B36" s="314" t="s">
        <v>30</v>
      </c>
      <c r="C36" s="315"/>
      <c r="D36" s="369"/>
      <c r="E36" s="361"/>
      <c r="F36" s="324">
        <f t="shared" si="1"/>
        <v>0</v>
      </c>
    </row>
    <row r="37" spans="1:6" ht="17.25">
      <c r="A37" s="313"/>
      <c r="B37" s="314" t="s">
        <v>31</v>
      </c>
      <c r="C37" s="316" t="s">
        <v>682</v>
      </c>
      <c r="D37" s="277">
        <f>D29*0.4</f>
        <v>16.320000000000004</v>
      </c>
      <c r="E37" s="361"/>
      <c r="F37" s="324"/>
    </row>
    <row r="38" spans="1:6">
      <c r="A38" s="313" t="s">
        <v>1439</v>
      </c>
      <c r="B38" s="314" t="s">
        <v>405</v>
      </c>
      <c r="C38" s="315"/>
      <c r="D38" s="277"/>
      <c r="E38" s="361"/>
      <c r="F38" s="324">
        <f t="shared" si="1"/>
        <v>0</v>
      </c>
    </row>
    <row r="39" spans="1:6">
      <c r="A39" s="313"/>
      <c r="B39" s="314" t="s">
        <v>406</v>
      </c>
      <c r="C39" s="315"/>
      <c r="D39" s="277"/>
      <c r="E39" s="361"/>
      <c r="F39" s="324">
        <f t="shared" si="1"/>
        <v>0</v>
      </c>
    </row>
    <row r="40" spans="1:6" ht="17.25">
      <c r="A40" s="313"/>
      <c r="B40" s="314" t="s">
        <v>407</v>
      </c>
      <c r="C40" s="316" t="s">
        <v>682</v>
      </c>
      <c r="D40" s="277">
        <f>D29*0.6</f>
        <v>24.48</v>
      </c>
      <c r="E40" s="361"/>
      <c r="F40" s="324">
        <f t="shared" si="1"/>
        <v>0</v>
      </c>
    </row>
    <row r="41" spans="1:6">
      <c r="A41" s="313"/>
      <c r="B41" s="314"/>
      <c r="C41" s="315"/>
      <c r="D41" s="277"/>
      <c r="E41" s="361"/>
      <c r="F41" s="324">
        <f t="shared" si="1"/>
        <v>0</v>
      </c>
    </row>
    <row r="42" spans="1:6">
      <c r="A42" s="313"/>
      <c r="B42" s="330" t="s">
        <v>32</v>
      </c>
      <c r="C42" s="315"/>
      <c r="D42" s="277"/>
      <c r="E42" s="361"/>
      <c r="F42" s="324">
        <f t="shared" si="1"/>
        <v>0</v>
      </c>
    </row>
    <row r="43" spans="1:6" ht="30">
      <c r="A43" s="313" t="s">
        <v>1440</v>
      </c>
      <c r="B43" s="314" t="s">
        <v>33</v>
      </c>
      <c r="C43" s="315"/>
      <c r="D43" s="277"/>
      <c r="E43" s="361"/>
      <c r="F43" s="324">
        <f t="shared" si="1"/>
        <v>0</v>
      </c>
    </row>
    <row r="44" spans="1:6" ht="17.25">
      <c r="A44" s="313"/>
      <c r="B44" s="314" t="s">
        <v>34</v>
      </c>
      <c r="C44" s="316" t="s">
        <v>681</v>
      </c>
      <c r="D44" s="277">
        <v>44</v>
      </c>
      <c r="E44" s="361"/>
      <c r="F44" s="324">
        <f t="shared" si="1"/>
        <v>0</v>
      </c>
    </row>
    <row r="45" spans="1:6" ht="30">
      <c r="A45" s="313" t="s">
        <v>1441</v>
      </c>
      <c r="B45" s="314" t="s">
        <v>408</v>
      </c>
      <c r="C45" s="316" t="s">
        <v>681</v>
      </c>
      <c r="D45" s="369">
        <v>44</v>
      </c>
      <c r="E45" s="361"/>
      <c r="F45" s="324">
        <f t="shared" si="1"/>
        <v>0</v>
      </c>
    </row>
    <row r="46" spans="1:6">
      <c r="A46" s="313"/>
      <c r="B46" s="314" t="s">
        <v>409</v>
      </c>
      <c r="C46" s="315"/>
      <c r="D46" s="369"/>
      <c r="E46" s="361"/>
      <c r="F46" s="324">
        <f t="shared" si="1"/>
        <v>0</v>
      </c>
    </row>
    <row r="47" spans="1:6">
      <c r="A47" s="313"/>
      <c r="B47" s="314"/>
      <c r="C47" s="315"/>
      <c r="D47" s="369"/>
      <c r="E47" s="361"/>
      <c r="F47" s="324">
        <f t="shared" si="1"/>
        <v>0</v>
      </c>
    </row>
    <row r="48" spans="1:6">
      <c r="A48" s="313"/>
      <c r="B48" s="330" t="s">
        <v>37</v>
      </c>
      <c r="C48" s="315"/>
      <c r="D48" s="369"/>
      <c r="E48" s="361"/>
      <c r="F48" s="324">
        <f t="shared" si="1"/>
        <v>0</v>
      </c>
    </row>
    <row r="49" spans="1:6">
      <c r="A49" s="313"/>
      <c r="B49" s="331"/>
      <c r="C49" s="315"/>
      <c r="D49" s="369"/>
      <c r="E49" s="361"/>
      <c r="F49" s="324">
        <f t="shared" si="1"/>
        <v>0</v>
      </c>
    </row>
    <row r="50" spans="1:6">
      <c r="A50" s="313" t="s">
        <v>1442</v>
      </c>
      <c r="B50" s="314" t="s">
        <v>38</v>
      </c>
      <c r="C50" s="315"/>
      <c r="D50" s="369"/>
      <c r="E50" s="361"/>
      <c r="F50" s="324">
        <f t="shared" si="1"/>
        <v>0</v>
      </c>
    </row>
    <row r="51" spans="1:6">
      <c r="A51" s="313"/>
      <c r="B51" s="314" t="s">
        <v>39</v>
      </c>
      <c r="C51" s="315"/>
      <c r="D51" s="369"/>
      <c r="E51" s="361"/>
      <c r="F51" s="324">
        <f t="shared" si="1"/>
        <v>0</v>
      </c>
    </row>
    <row r="52" spans="1:6" ht="17.25">
      <c r="A52" s="313"/>
      <c r="B52" s="314" t="s">
        <v>410</v>
      </c>
      <c r="C52" s="316" t="s">
        <v>681</v>
      </c>
      <c r="D52" s="369">
        <f>D45</f>
        <v>44</v>
      </c>
      <c r="E52" s="361"/>
      <c r="F52" s="324">
        <f t="shared" si="1"/>
        <v>0</v>
      </c>
    </row>
    <row r="53" spans="1:6">
      <c r="A53" s="313"/>
      <c r="B53" s="314"/>
      <c r="C53" s="315"/>
      <c r="D53" s="369"/>
      <c r="E53" s="361"/>
      <c r="F53" s="324"/>
    </row>
    <row r="54" spans="1:6">
      <c r="A54" s="313"/>
      <c r="B54" s="330" t="s">
        <v>40</v>
      </c>
      <c r="C54" s="315"/>
      <c r="D54" s="369"/>
      <c r="E54" s="361"/>
      <c r="F54" s="324">
        <f t="shared" si="1"/>
        <v>0</v>
      </c>
    </row>
    <row r="55" spans="1:6">
      <c r="A55" s="313" t="s">
        <v>1443</v>
      </c>
      <c r="B55" s="314" t="s">
        <v>41</v>
      </c>
      <c r="C55" s="315"/>
      <c r="D55" s="369"/>
      <c r="E55" s="361"/>
      <c r="F55" s="324">
        <f t="shared" si="1"/>
        <v>0</v>
      </c>
    </row>
    <row r="56" spans="1:6">
      <c r="A56" s="313"/>
      <c r="B56" s="314" t="s">
        <v>42</v>
      </c>
      <c r="C56" s="315"/>
      <c r="D56" s="369"/>
      <c r="E56" s="361"/>
      <c r="F56" s="324">
        <f t="shared" si="1"/>
        <v>0</v>
      </c>
    </row>
    <row r="57" spans="1:6">
      <c r="A57" s="313"/>
      <c r="B57" s="314" t="s">
        <v>43</v>
      </c>
      <c r="C57" s="315"/>
      <c r="D57" s="369"/>
      <c r="E57" s="361"/>
      <c r="F57" s="324">
        <f t="shared" si="1"/>
        <v>0</v>
      </c>
    </row>
    <row r="58" spans="1:6" ht="17.25">
      <c r="A58" s="313"/>
      <c r="B58" s="314" t="s">
        <v>44</v>
      </c>
      <c r="C58" s="316" t="s">
        <v>681</v>
      </c>
      <c r="D58" s="369">
        <f>D52</f>
        <v>44</v>
      </c>
      <c r="E58" s="361"/>
      <c r="F58" s="324">
        <f t="shared" si="1"/>
        <v>0</v>
      </c>
    </row>
    <row r="59" spans="1:6">
      <c r="A59" s="313"/>
      <c r="B59" s="314"/>
      <c r="C59" s="315"/>
      <c r="D59" s="369"/>
      <c r="E59" s="361"/>
      <c r="F59" s="324">
        <f t="shared" si="1"/>
        <v>0</v>
      </c>
    </row>
    <row r="60" spans="1:6">
      <c r="A60" s="313"/>
      <c r="B60" s="330" t="s">
        <v>429</v>
      </c>
      <c r="C60" s="315"/>
      <c r="D60" s="369"/>
      <c r="E60" s="361"/>
      <c r="F60" s="324">
        <f t="shared" ref="F60:F62" si="2">D60*E60</f>
        <v>0</v>
      </c>
    </row>
    <row r="61" spans="1:6" ht="30">
      <c r="A61" s="313"/>
      <c r="B61" s="330" t="s">
        <v>430</v>
      </c>
      <c r="C61" s="315"/>
      <c r="D61" s="369"/>
      <c r="E61" s="361"/>
      <c r="F61" s="324">
        <f t="shared" si="2"/>
        <v>0</v>
      </c>
    </row>
    <row r="62" spans="1:6">
      <c r="A62" s="313"/>
      <c r="B62" s="330" t="s">
        <v>431</v>
      </c>
      <c r="C62" s="315"/>
      <c r="D62" s="369"/>
      <c r="E62" s="361"/>
      <c r="F62" s="324">
        <f t="shared" si="2"/>
        <v>0</v>
      </c>
    </row>
    <row r="63" spans="1:6" ht="30">
      <c r="A63" s="313" t="s">
        <v>1445</v>
      </c>
      <c r="B63" s="314" t="s">
        <v>1444</v>
      </c>
      <c r="C63" s="316" t="s">
        <v>681</v>
      </c>
      <c r="D63" s="369">
        <v>44</v>
      </c>
      <c r="E63" s="361"/>
      <c r="F63" s="324">
        <f>D63*E63</f>
        <v>0</v>
      </c>
    </row>
    <row r="64" spans="1:6">
      <c r="A64" s="313"/>
      <c r="B64" s="314"/>
      <c r="C64" s="316"/>
      <c r="D64" s="369"/>
      <c r="E64" s="361"/>
      <c r="F64" s="324"/>
    </row>
    <row r="65" spans="1:6">
      <c r="A65" s="313"/>
      <c r="B65" s="327" t="s">
        <v>397</v>
      </c>
      <c r="C65" s="328" t="s">
        <v>398</v>
      </c>
      <c r="D65" s="370"/>
      <c r="E65" s="362"/>
      <c r="F65" s="329">
        <f>SUM(F27:F63)</f>
        <v>0</v>
      </c>
    </row>
    <row r="66" spans="1:6">
      <c r="A66" s="380" t="s">
        <v>0</v>
      </c>
      <c r="B66" s="381" t="s">
        <v>1</v>
      </c>
      <c r="C66" s="380" t="s">
        <v>2</v>
      </c>
      <c r="D66" s="382" t="s">
        <v>798</v>
      </c>
      <c r="E66" s="383" t="s">
        <v>640</v>
      </c>
      <c r="F66" s="384" t="s">
        <v>641</v>
      </c>
    </row>
    <row r="67" spans="1:6">
      <c r="A67" s="313">
        <v>5.3</v>
      </c>
      <c r="B67" s="322" t="s">
        <v>411</v>
      </c>
      <c r="C67" s="315"/>
      <c r="D67" s="369"/>
      <c r="E67" s="361"/>
      <c r="F67" s="324"/>
    </row>
    <row r="68" spans="1:6">
      <c r="A68" s="313"/>
      <c r="B68" s="322"/>
      <c r="C68" s="315"/>
      <c r="D68" s="369"/>
      <c r="E68" s="361"/>
      <c r="F68" s="324"/>
    </row>
    <row r="69" spans="1:6">
      <c r="A69" s="313"/>
      <c r="B69" s="330" t="s">
        <v>45</v>
      </c>
      <c r="C69" s="315"/>
      <c r="D69" s="369"/>
      <c r="E69" s="361"/>
      <c r="F69" s="324"/>
    </row>
    <row r="70" spans="1:6">
      <c r="A70" s="313"/>
      <c r="B70" s="314"/>
      <c r="C70" s="315"/>
      <c r="D70" s="369"/>
      <c r="E70" s="361"/>
      <c r="F70" s="324"/>
    </row>
    <row r="71" spans="1:6" ht="17.25">
      <c r="A71" s="313" t="s">
        <v>1446</v>
      </c>
      <c r="B71" s="314" t="s">
        <v>495</v>
      </c>
      <c r="C71" s="316" t="s">
        <v>681</v>
      </c>
      <c r="D71" s="369">
        <f>34*0.8</f>
        <v>27.200000000000003</v>
      </c>
      <c r="E71" s="361"/>
      <c r="F71" s="324">
        <f>D71*E71</f>
        <v>0</v>
      </c>
    </row>
    <row r="72" spans="1:6">
      <c r="A72" s="313"/>
      <c r="B72" s="322"/>
      <c r="C72" s="315"/>
      <c r="D72" s="369"/>
      <c r="E72" s="361"/>
      <c r="F72" s="324">
        <f t="shared" ref="F72:F101" si="3">D72*E72</f>
        <v>0</v>
      </c>
    </row>
    <row r="73" spans="1:6" ht="30">
      <c r="A73" s="313"/>
      <c r="B73" s="330" t="s">
        <v>496</v>
      </c>
      <c r="C73" s="315"/>
      <c r="D73" s="369"/>
      <c r="E73" s="361"/>
      <c r="F73" s="324">
        <f t="shared" si="3"/>
        <v>0</v>
      </c>
    </row>
    <row r="74" spans="1:6">
      <c r="A74" s="313"/>
      <c r="B74" s="330"/>
      <c r="C74" s="315"/>
      <c r="D74" s="369"/>
      <c r="E74" s="361"/>
      <c r="F74" s="324">
        <f t="shared" si="3"/>
        <v>0</v>
      </c>
    </row>
    <row r="75" spans="1:6">
      <c r="A75" s="313"/>
      <c r="B75" s="330" t="s">
        <v>412</v>
      </c>
      <c r="C75" s="315"/>
      <c r="D75" s="369"/>
      <c r="E75" s="361"/>
      <c r="F75" s="324">
        <f t="shared" si="3"/>
        <v>0</v>
      </c>
    </row>
    <row r="76" spans="1:6">
      <c r="A76" s="313"/>
      <c r="B76" s="314"/>
      <c r="C76" s="315"/>
      <c r="D76" s="369"/>
      <c r="E76" s="361"/>
      <c r="F76" s="324">
        <f t="shared" si="3"/>
        <v>0</v>
      </c>
    </row>
    <row r="77" spans="1:6" ht="17.25">
      <c r="A77" s="313" t="s">
        <v>1447</v>
      </c>
      <c r="B77" s="314" t="s">
        <v>12</v>
      </c>
      <c r="C77" s="316" t="s">
        <v>682</v>
      </c>
      <c r="D77" s="369">
        <f>34*0.3*0.8</f>
        <v>8.16</v>
      </c>
      <c r="E77" s="361"/>
      <c r="F77" s="324">
        <f t="shared" si="3"/>
        <v>0</v>
      </c>
    </row>
    <row r="78" spans="1:6">
      <c r="A78" s="313"/>
      <c r="B78" s="314"/>
      <c r="C78" s="315"/>
      <c r="D78" s="369"/>
      <c r="E78" s="361"/>
      <c r="F78" s="324">
        <f t="shared" si="3"/>
        <v>0</v>
      </c>
    </row>
    <row r="79" spans="1:6" ht="17.25">
      <c r="A79" s="313" t="s">
        <v>1448</v>
      </c>
      <c r="B79" s="314" t="s">
        <v>413</v>
      </c>
      <c r="C79" s="316" t="s">
        <v>682</v>
      </c>
      <c r="D79" s="369">
        <f>34*0.45*0.2</f>
        <v>3.0600000000000005</v>
      </c>
      <c r="E79" s="361"/>
      <c r="F79" s="324">
        <f t="shared" si="3"/>
        <v>0</v>
      </c>
    </row>
    <row r="80" spans="1:6">
      <c r="A80" s="313"/>
      <c r="B80" s="314"/>
      <c r="C80" s="315"/>
      <c r="D80" s="369"/>
      <c r="E80" s="361"/>
      <c r="F80" s="324">
        <f t="shared" si="3"/>
        <v>0</v>
      </c>
    </row>
    <row r="81" spans="1:6">
      <c r="A81" s="313"/>
      <c r="B81" s="330" t="s">
        <v>417</v>
      </c>
      <c r="C81" s="315"/>
      <c r="D81" s="369"/>
      <c r="E81" s="361"/>
      <c r="F81" s="324">
        <f t="shared" si="3"/>
        <v>0</v>
      </c>
    </row>
    <row r="82" spans="1:6">
      <c r="A82" s="313"/>
      <c r="B82" s="314"/>
      <c r="C82" s="315"/>
      <c r="D82" s="369"/>
      <c r="E82" s="361"/>
      <c r="F82" s="324">
        <f t="shared" si="3"/>
        <v>0</v>
      </c>
    </row>
    <row r="83" spans="1:6">
      <c r="A83" s="313" t="s">
        <v>1449</v>
      </c>
      <c r="B83" s="314" t="s">
        <v>418</v>
      </c>
      <c r="C83" s="315"/>
      <c r="D83" s="369"/>
      <c r="E83" s="361"/>
      <c r="F83" s="324">
        <f t="shared" si="3"/>
        <v>0</v>
      </c>
    </row>
    <row r="84" spans="1:6" ht="17.25">
      <c r="A84" s="313"/>
      <c r="B84" s="314" t="s">
        <v>46</v>
      </c>
      <c r="C84" s="316" t="s">
        <v>682</v>
      </c>
      <c r="D84" s="369">
        <f>11.4*4*0.15</f>
        <v>6.84</v>
      </c>
      <c r="E84" s="361"/>
      <c r="F84" s="324">
        <f t="shared" si="3"/>
        <v>0</v>
      </c>
    </row>
    <row r="85" spans="1:6">
      <c r="A85" s="313"/>
      <c r="B85" s="314"/>
      <c r="C85" s="315"/>
      <c r="D85" s="369"/>
      <c r="E85" s="361"/>
      <c r="F85" s="324">
        <f t="shared" si="3"/>
        <v>0</v>
      </c>
    </row>
    <row r="86" spans="1:6">
      <c r="A86" s="313"/>
      <c r="B86" s="330" t="s">
        <v>47</v>
      </c>
      <c r="C86" s="315"/>
      <c r="D86" s="369"/>
      <c r="E86" s="361"/>
      <c r="F86" s="324">
        <f t="shared" si="3"/>
        <v>0</v>
      </c>
    </row>
    <row r="87" spans="1:6">
      <c r="A87" s="313"/>
      <c r="B87" s="314"/>
      <c r="C87" s="315"/>
      <c r="D87" s="369"/>
      <c r="E87" s="361"/>
      <c r="F87" s="324">
        <f t="shared" si="3"/>
        <v>0</v>
      </c>
    </row>
    <row r="88" spans="1:6">
      <c r="A88" s="313"/>
      <c r="B88" s="330" t="s">
        <v>48</v>
      </c>
      <c r="C88" s="315"/>
      <c r="D88" s="369"/>
      <c r="E88" s="361"/>
      <c r="F88" s="324">
        <f t="shared" si="3"/>
        <v>0</v>
      </c>
    </row>
    <row r="89" spans="1:6">
      <c r="A89" s="313"/>
      <c r="B89" s="330"/>
      <c r="C89" s="315"/>
      <c r="D89" s="369"/>
      <c r="E89" s="361"/>
      <c r="F89" s="324">
        <f t="shared" si="3"/>
        <v>0</v>
      </c>
    </row>
    <row r="90" spans="1:6">
      <c r="A90" s="313"/>
      <c r="B90" s="330" t="s">
        <v>412</v>
      </c>
      <c r="C90" s="315"/>
      <c r="D90" s="369"/>
      <c r="E90" s="361"/>
      <c r="F90" s="324">
        <f t="shared" si="3"/>
        <v>0</v>
      </c>
    </row>
    <row r="91" spans="1:6">
      <c r="A91" s="313"/>
      <c r="B91" s="331"/>
      <c r="C91" s="315"/>
      <c r="D91" s="369"/>
      <c r="E91" s="361"/>
      <c r="F91" s="324">
        <f t="shared" si="3"/>
        <v>0</v>
      </c>
    </row>
    <row r="92" spans="1:6">
      <c r="A92" s="313" t="s">
        <v>1450</v>
      </c>
      <c r="B92" s="314" t="s">
        <v>425</v>
      </c>
      <c r="C92" s="315" t="s">
        <v>20</v>
      </c>
      <c r="D92" s="369">
        <f>4*34*0.888</f>
        <v>120.768</v>
      </c>
      <c r="E92" s="361"/>
      <c r="F92" s="324">
        <f t="shared" si="3"/>
        <v>0</v>
      </c>
    </row>
    <row r="93" spans="1:6">
      <c r="A93" s="313"/>
      <c r="B93" s="331"/>
      <c r="C93" s="315"/>
      <c r="D93" s="369"/>
      <c r="E93" s="361"/>
      <c r="F93" s="324">
        <f t="shared" si="3"/>
        <v>0</v>
      </c>
    </row>
    <row r="94" spans="1:6">
      <c r="A94" s="313" t="s">
        <v>1451</v>
      </c>
      <c r="B94" s="314" t="s">
        <v>426</v>
      </c>
      <c r="C94" s="315" t="s">
        <v>20</v>
      </c>
      <c r="D94" s="369">
        <f>1.2*(34/0.2+1)*0.617</f>
        <v>126.60839999999999</v>
      </c>
      <c r="E94" s="361"/>
      <c r="F94" s="324">
        <f t="shared" si="3"/>
        <v>0</v>
      </c>
    </row>
    <row r="95" spans="1:6">
      <c r="A95" s="313"/>
      <c r="B95" s="314"/>
      <c r="C95" s="315"/>
      <c r="D95" s="369"/>
      <c r="E95" s="361"/>
      <c r="F95" s="324">
        <f t="shared" si="3"/>
        <v>0</v>
      </c>
    </row>
    <row r="96" spans="1:6">
      <c r="A96" s="313"/>
      <c r="B96" s="330" t="s">
        <v>51</v>
      </c>
      <c r="C96" s="328"/>
      <c r="D96" s="370"/>
      <c r="E96" s="362"/>
      <c r="F96" s="324">
        <f t="shared" si="3"/>
        <v>0</v>
      </c>
    </row>
    <row r="97" spans="1:6">
      <c r="A97" s="313"/>
      <c r="B97" s="331"/>
      <c r="C97" s="328"/>
      <c r="D97" s="370"/>
      <c r="E97" s="362"/>
      <c r="F97" s="324">
        <f t="shared" si="3"/>
        <v>0</v>
      </c>
    </row>
    <row r="98" spans="1:6" ht="17.25">
      <c r="A98" s="313" t="s">
        <v>1452</v>
      </c>
      <c r="B98" s="314" t="s">
        <v>432</v>
      </c>
      <c r="C98" s="316" t="s">
        <v>681</v>
      </c>
      <c r="D98" s="369">
        <f>34*0.15</f>
        <v>5.0999999999999996</v>
      </c>
      <c r="E98" s="361"/>
      <c r="F98" s="324">
        <f t="shared" si="3"/>
        <v>0</v>
      </c>
    </row>
    <row r="99" spans="1:6">
      <c r="A99" s="313"/>
      <c r="B99" s="314"/>
      <c r="C99" s="315"/>
      <c r="D99" s="369"/>
      <c r="E99" s="361"/>
      <c r="F99" s="324">
        <f t="shared" si="3"/>
        <v>0</v>
      </c>
    </row>
    <row r="100" spans="1:6" ht="17.25">
      <c r="A100" s="313" t="s">
        <v>1453</v>
      </c>
      <c r="B100" s="314" t="s">
        <v>433</v>
      </c>
      <c r="C100" s="316" t="s">
        <v>681</v>
      </c>
      <c r="D100" s="369">
        <v>50</v>
      </c>
      <c r="E100" s="361"/>
      <c r="F100" s="324">
        <f t="shared" si="3"/>
        <v>0</v>
      </c>
    </row>
    <row r="101" spans="1:6">
      <c r="A101" s="313"/>
      <c r="B101" s="314"/>
      <c r="C101" s="315"/>
      <c r="D101" s="369"/>
      <c r="E101" s="361"/>
      <c r="F101" s="324">
        <f t="shared" si="3"/>
        <v>0</v>
      </c>
    </row>
    <row r="102" spans="1:6" s="97" customFormat="1">
      <c r="A102" s="332"/>
      <c r="B102" s="327" t="s">
        <v>397</v>
      </c>
      <c r="C102" s="328" t="s">
        <v>398</v>
      </c>
      <c r="D102" s="370"/>
      <c r="E102" s="362"/>
      <c r="F102" s="333">
        <f>SUM(F70:F101)</f>
        <v>0</v>
      </c>
    </row>
    <row r="103" spans="1:6" ht="5.45" customHeight="1">
      <c r="A103" s="313"/>
      <c r="B103" s="327"/>
      <c r="C103" s="328"/>
      <c r="D103" s="370"/>
      <c r="E103" s="362"/>
      <c r="F103" s="324"/>
    </row>
    <row r="104" spans="1:6">
      <c r="A104" s="313"/>
      <c r="B104" s="327"/>
      <c r="C104" s="328"/>
      <c r="D104" s="370"/>
      <c r="E104" s="362"/>
      <c r="F104" s="324"/>
    </row>
    <row r="105" spans="1:6">
      <c r="A105" s="313"/>
      <c r="B105" s="327"/>
      <c r="C105" s="328"/>
      <c r="D105" s="370"/>
      <c r="E105" s="362"/>
      <c r="F105" s="324"/>
    </row>
    <row r="106" spans="1:6">
      <c r="A106" s="380" t="s">
        <v>0</v>
      </c>
      <c r="B106" s="381" t="s">
        <v>1</v>
      </c>
      <c r="C106" s="380" t="s">
        <v>2</v>
      </c>
      <c r="D106" s="382" t="s">
        <v>798</v>
      </c>
      <c r="E106" s="383"/>
      <c r="F106" s="384" t="s">
        <v>641</v>
      </c>
    </row>
    <row r="107" spans="1:6">
      <c r="A107" s="313">
        <v>5.4</v>
      </c>
      <c r="B107" s="322" t="s">
        <v>434</v>
      </c>
      <c r="C107" s="328"/>
      <c r="D107" s="370"/>
      <c r="E107" s="362"/>
      <c r="F107" s="324"/>
    </row>
    <row r="108" spans="1:6">
      <c r="A108" s="313"/>
      <c r="B108" s="327"/>
      <c r="C108" s="328"/>
      <c r="D108" s="370"/>
      <c r="E108" s="362"/>
      <c r="F108" s="324"/>
    </row>
    <row r="109" spans="1:6">
      <c r="A109" s="313"/>
      <c r="B109" s="330" t="s">
        <v>500</v>
      </c>
      <c r="C109" s="328"/>
      <c r="D109" s="370"/>
      <c r="E109" s="362"/>
      <c r="F109" s="324"/>
    </row>
    <row r="110" spans="1:6">
      <c r="A110" s="313"/>
      <c r="B110" s="314"/>
      <c r="C110" s="315"/>
      <c r="D110" s="369"/>
      <c r="E110" s="361"/>
      <c r="F110" s="324"/>
    </row>
    <row r="111" spans="1:6">
      <c r="A111" s="313"/>
      <c r="B111" s="334" t="s">
        <v>501</v>
      </c>
      <c r="C111" s="315"/>
      <c r="D111" s="369"/>
      <c r="E111" s="361"/>
      <c r="F111" s="324"/>
    </row>
    <row r="112" spans="1:6">
      <c r="A112" s="313"/>
      <c r="B112" s="330" t="s">
        <v>435</v>
      </c>
      <c r="C112" s="315"/>
      <c r="D112" s="369"/>
      <c r="E112" s="361"/>
      <c r="F112" s="324"/>
    </row>
    <row r="113" spans="1:6">
      <c r="A113" s="313"/>
      <c r="B113" s="330"/>
      <c r="C113" s="315"/>
      <c r="D113" s="369"/>
      <c r="E113" s="361"/>
      <c r="F113" s="324"/>
    </row>
    <row r="114" spans="1:6" ht="17.25">
      <c r="A114" s="313" t="s">
        <v>1454</v>
      </c>
      <c r="B114" s="314" t="s">
        <v>436</v>
      </c>
      <c r="C114" s="316" t="s">
        <v>682</v>
      </c>
      <c r="D114" s="369">
        <f>34*0.4*1.2</f>
        <v>16.32</v>
      </c>
      <c r="E114" s="275"/>
      <c r="F114" s="324">
        <f>D114*E114</f>
        <v>0</v>
      </c>
    </row>
    <row r="115" spans="1:6">
      <c r="A115" s="313"/>
      <c r="B115" s="314"/>
      <c r="C115" s="315"/>
      <c r="D115" s="369"/>
      <c r="E115" s="361"/>
      <c r="F115" s="324">
        <f t="shared" ref="F115:F133" si="4">D115*E115</f>
        <v>0</v>
      </c>
    </row>
    <row r="116" spans="1:6">
      <c r="A116" s="313"/>
      <c r="B116" s="330" t="s">
        <v>437</v>
      </c>
      <c r="C116" s="315"/>
      <c r="D116" s="369"/>
      <c r="E116" s="361"/>
      <c r="F116" s="324">
        <f t="shared" si="4"/>
        <v>0</v>
      </c>
    </row>
    <row r="117" spans="1:6">
      <c r="A117" s="313"/>
      <c r="B117" s="314"/>
      <c r="C117" s="315"/>
      <c r="D117" s="369"/>
      <c r="E117" s="361"/>
      <c r="F117" s="324">
        <f t="shared" si="4"/>
        <v>0</v>
      </c>
    </row>
    <row r="118" spans="1:6">
      <c r="A118" s="313"/>
      <c r="B118" s="334" t="s">
        <v>54</v>
      </c>
      <c r="C118" s="315"/>
      <c r="D118" s="369"/>
      <c r="E118" s="361"/>
      <c r="F118" s="324">
        <f t="shared" si="4"/>
        <v>0</v>
      </c>
    </row>
    <row r="119" spans="1:6">
      <c r="A119" s="313"/>
      <c r="B119" s="330" t="s">
        <v>55</v>
      </c>
      <c r="C119" s="315"/>
      <c r="D119" s="369"/>
      <c r="E119" s="361"/>
      <c r="F119" s="324">
        <f t="shared" si="4"/>
        <v>0</v>
      </c>
    </row>
    <row r="120" spans="1:6">
      <c r="A120" s="313"/>
      <c r="B120" s="330" t="s">
        <v>56</v>
      </c>
      <c r="C120" s="315"/>
      <c r="D120" s="369"/>
      <c r="E120" s="361"/>
      <c r="F120" s="324">
        <f t="shared" si="4"/>
        <v>0</v>
      </c>
    </row>
    <row r="121" spans="1:6">
      <c r="A121" s="313"/>
      <c r="B121" s="330" t="s">
        <v>57</v>
      </c>
      <c r="C121" s="315"/>
      <c r="D121" s="369"/>
      <c r="E121" s="361"/>
      <c r="F121" s="324">
        <f t="shared" si="4"/>
        <v>0</v>
      </c>
    </row>
    <row r="122" spans="1:6">
      <c r="A122" s="313"/>
      <c r="B122" s="331"/>
      <c r="C122" s="315"/>
      <c r="D122" s="369"/>
      <c r="E122" s="361"/>
      <c r="F122" s="324">
        <f t="shared" si="4"/>
        <v>0</v>
      </c>
    </row>
    <row r="123" spans="1:6" ht="17.25">
      <c r="A123" s="313" t="s">
        <v>1455</v>
      </c>
      <c r="B123" s="314" t="s">
        <v>502</v>
      </c>
      <c r="C123" s="316" t="s">
        <v>681</v>
      </c>
      <c r="D123" s="369">
        <f>46*3</f>
        <v>138</v>
      </c>
      <c r="E123" s="361"/>
      <c r="F123" s="324">
        <f t="shared" si="4"/>
        <v>0</v>
      </c>
    </row>
    <row r="124" spans="1:6">
      <c r="A124" s="313"/>
      <c r="B124" s="314"/>
      <c r="C124" s="315"/>
      <c r="D124" s="369"/>
      <c r="E124" s="361"/>
      <c r="F124" s="324">
        <f t="shared" si="4"/>
        <v>0</v>
      </c>
    </row>
    <row r="125" spans="1:6" ht="17.45" customHeight="1">
      <c r="A125" s="313"/>
      <c r="B125" s="334" t="s">
        <v>503</v>
      </c>
      <c r="C125" s="315"/>
      <c r="D125" s="369"/>
      <c r="E125" s="361"/>
      <c r="F125" s="324">
        <f t="shared" si="4"/>
        <v>0</v>
      </c>
    </row>
    <row r="126" spans="1:6">
      <c r="A126" s="313"/>
      <c r="B126" s="334" t="s">
        <v>504</v>
      </c>
      <c r="C126" s="315"/>
      <c r="D126" s="369"/>
      <c r="E126" s="361"/>
      <c r="F126" s="324">
        <f t="shared" si="4"/>
        <v>0</v>
      </c>
    </row>
    <row r="127" spans="1:6">
      <c r="A127" s="313"/>
      <c r="B127" s="334"/>
      <c r="C127" s="315"/>
      <c r="D127" s="369"/>
      <c r="E127" s="361"/>
      <c r="F127" s="324">
        <f t="shared" si="4"/>
        <v>0</v>
      </c>
    </row>
    <row r="128" spans="1:6" ht="45">
      <c r="A128" s="313" t="s">
        <v>1456</v>
      </c>
      <c r="B128" s="314" t="s">
        <v>1457</v>
      </c>
      <c r="C128" s="315" t="s">
        <v>52</v>
      </c>
      <c r="D128" s="369">
        <v>34</v>
      </c>
      <c r="E128" s="361"/>
      <c r="F128" s="324">
        <f>D128*E128</f>
        <v>0</v>
      </c>
    </row>
    <row r="129" spans="1:6" ht="18.600000000000001" customHeight="1">
      <c r="A129" s="313"/>
      <c r="B129" s="314" t="s">
        <v>36</v>
      </c>
      <c r="C129" s="315"/>
      <c r="D129" s="369"/>
      <c r="E129" s="361"/>
      <c r="F129" s="324">
        <f t="shared" si="4"/>
        <v>0</v>
      </c>
    </row>
    <row r="130" spans="1:6">
      <c r="A130" s="313" t="s">
        <v>1458</v>
      </c>
      <c r="B130" s="314" t="s">
        <v>508</v>
      </c>
      <c r="C130" s="315" t="s">
        <v>52</v>
      </c>
      <c r="D130" s="369">
        <v>12</v>
      </c>
      <c r="E130" s="361"/>
      <c r="F130" s="324">
        <f t="shared" si="4"/>
        <v>0</v>
      </c>
    </row>
    <row r="131" spans="1:6">
      <c r="A131" s="313"/>
      <c r="B131" s="314"/>
      <c r="C131" s="315"/>
      <c r="D131" s="369"/>
      <c r="E131" s="361"/>
      <c r="F131" s="324">
        <f t="shared" si="4"/>
        <v>0</v>
      </c>
    </row>
    <row r="132" spans="1:6">
      <c r="A132" s="313"/>
      <c r="B132" s="314"/>
      <c r="C132" s="315"/>
      <c r="D132" s="369"/>
      <c r="E132" s="361"/>
      <c r="F132" s="324">
        <f t="shared" si="4"/>
        <v>0</v>
      </c>
    </row>
    <row r="133" spans="1:6">
      <c r="A133" s="313"/>
      <c r="B133" s="314"/>
      <c r="C133" s="315"/>
      <c r="D133" s="369"/>
      <c r="E133" s="361"/>
      <c r="F133" s="324">
        <f t="shared" si="4"/>
        <v>0</v>
      </c>
    </row>
    <row r="134" spans="1:6">
      <c r="A134" s="313"/>
      <c r="B134" s="314"/>
      <c r="C134" s="315"/>
      <c r="D134" s="369"/>
      <c r="E134" s="361"/>
      <c r="F134" s="324"/>
    </row>
    <row r="135" spans="1:6">
      <c r="A135" s="313"/>
      <c r="B135" s="327" t="s">
        <v>397</v>
      </c>
      <c r="C135" s="328" t="s">
        <v>398</v>
      </c>
      <c r="D135" s="370"/>
      <c r="E135" s="362"/>
      <c r="F135" s="329">
        <f>SUM(F114:F133)</f>
        <v>0</v>
      </c>
    </row>
    <row r="136" spans="1:6">
      <c r="A136" s="380" t="s">
        <v>0</v>
      </c>
      <c r="B136" s="381" t="s">
        <v>1</v>
      </c>
      <c r="C136" s="380" t="s">
        <v>2</v>
      </c>
      <c r="D136" s="382" t="s">
        <v>798</v>
      </c>
      <c r="E136" s="383"/>
      <c r="F136" s="384" t="s">
        <v>641</v>
      </c>
    </row>
    <row r="137" spans="1:6">
      <c r="A137" s="313"/>
      <c r="B137" s="327"/>
      <c r="C137" s="328"/>
      <c r="D137" s="370"/>
      <c r="E137" s="362"/>
      <c r="F137" s="324"/>
    </row>
    <row r="138" spans="1:6" s="389" customFormat="1">
      <c r="A138" s="146">
        <v>5.5</v>
      </c>
      <c r="B138" s="385" t="s">
        <v>642</v>
      </c>
      <c r="C138" s="146" t="s">
        <v>36</v>
      </c>
      <c r="D138" s="386" t="s">
        <v>36</v>
      </c>
      <c r="E138" s="387"/>
      <c r="F138" s="388" t="s">
        <v>644</v>
      </c>
    </row>
    <row r="139" spans="1:6" s="389" customFormat="1">
      <c r="A139" s="146" t="s">
        <v>36</v>
      </c>
      <c r="B139" s="146" t="s">
        <v>645</v>
      </c>
      <c r="C139" s="146" t="s">
        <v>36</v>
      </c>
      <c r="D139" s="386" t="s">
        <v>36</v>
      </c>
      <c r="E139" s="387"/>
      <c r="F139" s="388" t="s">
        <v>644</v>
      </c>
    </row>
    <row r="140" spans="1:6" s="389" customFormat="1">
      <c r="A140" s="146" t="s">
        <v>36</v>
      </c>
      <c r="B140" s="146" t="s">
        <v>646</v>
      </c>
      <c r="C140" s="146" t="s">
        <v>36</v>
      </c>
      <c r="D140" s="386" t="s">
        <v>36</v>
      </c>
      <c r="E140" s="387"/>
      <c r="F140" s="388" t="s">
        <v>644</v>
      </c>
    </row>
    <row r="141" spans="1:6" s="389" customFormat="1" ht="30">
      <c r="A141" s="146" t="s">
        <v>1459</v>
      </c>
      <c r="B141" s="146" t="s">
        <v>647</v>
      </c>
      <c r="C141" s="146" t="s">
        <v>35</v>
      </c>
      <c r="D141" s="386">
        <v>7</v>
      </c>
      <c r="E141" s="387"/>
      <c r="F141" s="388">
        <f>E141*D141</f>
        <v>0</v>
      </c>
    </row>
    <row r="142" spans="1:6" s="389" customFormat="1">
      <c r="A142" s="146" t="s">
        <v>1460</v>
      </c>
      <c r="B142" s="146" t="s">
        <v>648</v>
      </c>
      <c r="C142" s="146" t="s">
        <v>52</v>
      </c>
      <c r="D142" s="386">
        <v>11</v>
      </c>
      <c r="E142" s="387"/>
      <c r="F142" s="388">
        <f t="shared" ref="F142:F168" si="5">E142*D142</f>
        <v>0</v>
      </c>
    </row>
    <row r="143" spans="1:6" s="389" customFormat="1">
      <c r="A143" s="146" t="s">
        <v>36</v>
      </c>
      <c r="B143" s="385" t="s">
        <v>649</v>
      </c>
      <c r="C143" s="146" t="s">
        <v>36</v>
      </c>
      <c r="D143" s="386" t="s">
        <v>36</v>
      </c>
      <c r="E143" s="387"/>
      <c r="F143" s="388"/>
    </row>
    <row r="144" spans="1:6" s="389" customFormat="1">
      <c r="A144" s="146" t="s">
        <v>36</v>
      </c>
      <c r="B144" s="146" t="s">
        <v>650</v>
      </c>
      <c r="C144" s="146" t="s">
        <v>36</v>
      </c>
      <c r="D144" s="386"/>
      <c r="E144" s="387"/>
      <c r="F144" s="388"/>
    </row>
    <row r="145" spans="1:6" s="389" customFormat="1">
      <c r="A145" s="146" t="s">
        <v>36</v>
      </c>
      <c r="B145" s="146" t="s">
        <v>651</v>
      </c>
      <c r="C145" s="146" t="s">
        <v>36</v>
      </c>
      <c r="D145" s="386"/>
      <c r="E145" s="387"/>
      <c r="F145" s="388"/>
    </row>
    <row r="146" spans="1:6" s="389" customFormat="1">
      <c r="A146" s="146" t="s">
        <v>1436</v>
      </c>
      <c r="B146" s="146" t="s">
        <v>652</v>
      </c>
      <c r="C146" s="146" t="s">
        <v>52</v>
      </c>
      <c r="D146" s="386">
        <f>5.2*8</f>
        <v>41.6</v>
      </c>
      <c r="E146" s="387"/>
      <c r="F146" s="388">
        <f t="shared" si="5"/>
        <v>0</v>
      </c>
    </row>
    <row r="147" spans="1:6" s="389" customFormat="1">
      <c r="A147" s="146" t="s">
        <v>1461</v>
      </c>
      <c r="B147" s="146" t="s">
        <v>653</v>
      </c>
      <c r="C147" s="146" t="s">
        <v>52</v>
      </c>
      <c r="D147" s="386">
        <v>62</v>
      </c>
      <c r="E147" s="387"/>
      <c r="F147" s="388">
        <f t="shared" si="5"/>
        <v>0</v>
      </c>
    </row>
    <row r="148" spans="1:6" s="389" customFormat="1">
      <c r="A148" s="146" t="s">
        <v>1462</v>
      </c>
      <c r="B148" s="146" t="s">
        <v>1677</v>
      </c>
      <c r="C148" s="146" t="s">
        <v>52</v>
      </c>
      <c r="D148" s="386">
        <v>22</v>
      </c>
      <c r="E148" s="387"/>
      <c r="F148" s="388">
        <f t="shared" si="5"/>
        <v>0</v>
      </c>
    </row>
    <row r="149" spans="1:6" s="389" customFormat="1">
      <c r="A149" s="146" t="s">
        <v>1463</v>
      </c>
      <c r="B149" s="146" t="s">
        <v>655</v>
      </c>
      <c r="C149" s="146" t="s">
        <v>52</v>
      </c>
      <c r="D149" s="386">
        <v>22</v>
      </c>
      <c r="E149" s="387"/>
      <c r="F149" s="388">
        <f t="shared" si="5"/>
        <v>0</v>
      </c>
    </row>
    <row r="150" spans="1:6" s="389" customFormat="1">
      <c r="A150" s="146" t="s">
        <v>1464</v>
      </c>
      <c r="B150" s="146" t="s">
        <v>656</v>
      </c>
      <c r="C150" s="146" t="s">
        <v>52</v>
      </c>
      <c r="D150" s="386">
        <v>22</v>
      </c>
      <c r="E150" s="387"/>
      <c r="F150" s="388">
        <f t="shared" si="5"/>
        <v>0</v>
      </c>
    </row>
    <row r="151" spans="1:6" s="389" customFormat="1">
      <c r="A151" s="146" t="s">
        <v>1465</v>
      </c>
      <c r="B151" s="146" t="s">
        <v>657</v>
      </c>
      <c r="C151" s="146" t="s">
        <v>52</v>
      </c>
      <c r="D151" s="386">
        <v>12</v>
      </c>
      <c r="E151" s="387"/>
      <c r="F151" s="388">
        <f t="shared" si="5"/>
        <v>0</v>
      </c>
    </row>
    <row r="152" spans="1:6" s="389" customFormat="1">
      <c r="A152" s="146"/>
      <c r="B152" s="146" t="s">
        <v>658</v>
      </c>
      <c r="C152" s="146" t="s">
        <v>36</v>
      </c>
      <c r="D152" s="386" t="s">
        <v>36</v>
      </c>
      <c r="E152" s="387"/>
      <c r="F152" s="388"/>
    </row>
    <row r="153" spans="1:6" s="389" customFormat="1">
      <c r="A153" s="146" t="s">
        <v>1466</v>
      </c>
      <c r="B153" s="146" t="s">
        <v>659</v>
      </c>
      <c r="C153" s="146" t="s">
        <v>660</v>
      </c>
      <c r="D153" s="386">
        <v>25</v>
      </c>
      <c r="E153" s="387"/>
      <c r="F153" s="388">
        <f t="shared" si="5"/>
        <v>0</v>
      </c>
    </row>
    <row r="154" spans="1:6" s="389" customFormat="1">
      <c r="A154" s="146" t="s">
        <v>36</v>
      </c>
      <c r="B154" s="385" t="s">
        <v>661</v>
      </c>
      <c r="C154" s="146" t="s">
        <v>36</v>
      </c>
      <c r="D154" s="386" t="s">
        <v>36</v>
      </c>
      <c r="E154" s="387"/>
      <c r="F154" s="388"/>
    </row>
    <row r="155" spans="1:6" s="389" customFormat="1">
      <c r="A155" s="146" t="s">
        <v>36</v>
      </c>
      <c r="B155" s="146" t="s">
        <v>662</v>
      </c>
      <c r="C155" s="146" t="s">
        <v>36</v>
      </c>
      <c r="D155" s="386" t="s">
        <v>36</v>
      </c>
      <c r="E155" s="387"/>
      <c r="F155" s="388"/>
    </row>
    <row r="156" spans="1:6" s="389" customFormat="1">
      <c r="A156" s="146" t="s">
        <v>1467</v>
      </c>
      <c r="B156" s="146" t="s">
        <v>664</v>
      </c>
      <c r="C156" s="146" t="s">
        <v>52</v>
      </c>
      <c r="D156" s="386">
        <v>22</v>
      </c>
      <c r="E156" s="387"/>
      <c r="F156" s="388">
        <f t="shared" si="5"/>
        <v>0</v>
      </c>
    </row>
    <row r="157" spans="1:6" s="389" customFormat="1">
      <c r="A157" s="146" t="s">
        <v>36</v>
      </c>
      <c r="B157" s="146" t="s">
        <v>665</v>
      </c>
      <c r="C157" s="146" t="s">
        <v>36</v>
      </c>
      <c r="D157" s="386" t="s">
        <v>36</v>
      </c>
      <c r="E157" s="387"/>
      <c r="F157" s="388"/>
    </row>
    <row r="158" spans="1:6" s="389" customFormat="1" ht="30">
      <c r="A158" s="146" t="s">
        <v>1468</v>
      </c>
      <c r="B158" s="146" t="s">
        <v>667</v>
      </c>
      <c r="C158" s="146" t="s">
        <v>52</v>
      </c>
      <c r="D158" s="386">
        <f>D156</f>
        <v>22</v>
      </c>
      <c r="E158" s="387"/>
      <c r="F158" s="388">
        <f t="shared" si="5"/>
        <v>0</v>
      </c>
    </row>
    <row r="159" spans="1:6" s="389" customFormat="1">
      <c r="A159" s="146" t="s">
        <v>36</v>
      </c>
      <c r="B159" s="385" t="s">
        <v>668</v>
      </c>
      <c r="C159" s="146" t="s">
        <v>36</v>
      </c>
      <c r="D159" s="386" t="s">
        <v>36</v>
      </c>
      <c r="E159" s="387"/>
      <c r="F159" s="388"/>
    </row>
    <row r="160" spans="1:6" s="389" customFormat="1" ht="30">
      <c r="A160" s="146" t="s">
        <v>1469</v>
      </c>
      <c r="B160" s="146" t="s">
        <v>669</v>
      </c>
      <c r="C160" s="146" t="s">
        <v>52</v>
      </c>
      <c r="D160" s="386">
        <v>22</v>
      </c>
      <c r="E160" s="387"/>
      <c r="F160" s="388">
        <f t="shared" si="5"/>
        <v>0</v>
      </c>
    </row>
    <row r="161" spans="1:6" s="389" customFormat="1">
      <c r="A161" s="146" t="s">
        <v>36</v>
      </c>
      <c r="B161" s="385" t="s">
        <v>670</v>
      </c>
      <c r="C161" s="146" t="s">
        <v>36</v>
      </c>
      <c r="D161" s="386" t="s">
        <v>36</v>
      </c>
      <c r="E161" s="387"/>
      <c r="F161" s="388"/>
    </row>
    <row r="162" spans="1:6" s="389" customFormat="1" ht="30">
      <c r="A162" s="146" t="s">
        <v>1470</v>
      </c>
      <c r="B162" s="146" t="s">
        <v>671</v>
      </c>
      <c r="C162" s="146" t="s">
        <v>52</v>
      </c>
      <c r="D162" s="386">
        <v>18</v>
      </c>
      <c r="E162" s="387"/>
      <c r="F162" s="388">
        <f t="shared" si="5"/>
        <v>0</v>
      </c>
    </row>
    <row r="163" spans="1:6" s="389" customFormat="1">
      <c r="A163" s="146" t="s">
        <v>1471</v>
      </c>
      <c r="B163" s="146" t="s">
        <v>672</v>
      </c>
      <c r="C163" s="146" t="s">
        <v>660</v>
      </c>
      <c r="D163" s="386">
        <v>6</v>
      </c>
      <c r="E163" s="387"/>
      <c r="F163" s="388">
        <f t="shared" si="5"/>
        <v>0</v>
      </c>
    </row>
    <row r="164" spans="1:6" s="389" customFormat="1">
      <c r="A164" s="146" t="s">
        <v>1472</v>
      </c>
      <c r="B164" s="146" t="s">
        <v>673</v>
      </c>
      <c r="C164" s="146" t="s">
        <v>660</v>
      </c>
      <c r="D164" s="386">
        <v>6</v>
      </c>
      <c r="E164" s="387"/>
      <c r="F164" s="388">
        <f t="shared" si="5"/>
        <v>0</v>
      </c>
    </row>
    <row r="165" spans="1:6" s="389" customFormat="1" ht="30">
      <c r="A165" s="146" t="s">
        <v>1473</v>
      </c>
      <c r="B165" s="146" t="s">
        <v>674</v>
      </c>
      <c r="C165" s="146" t="s">
        <v>36</v>
      </c>
      <c r="D165" s="386" t="s">
        <v>36</v>
      </c>
      <c r="E165" s="387"/>
      <c r="F165" s="388"/>
    </row>
    <row r="166" spans="1:6" s="389" customFormat="1">
      <c r="A166" s="146" t="s">
        <v>1474</v>
      </c>
      <c r="B166" s="146" t="s">
        <v>675</v>
      </c>
      <c r="C166" s="146" t="s">
        <v>52</v>
      </c>
      <c r="D166" s="386">
        <f>D156</f>
        <v>22</v>
      </c>
      <c r="E166" s="387"/>
      <c r="F166" s="388">
        <f t="shared" si="5"/>
        <v>0</v>
      </c>
    </row>
    <row r="167" spans="1:6" s="389" customFormat="1">
      <c r="A167" s="146" t="s">
        <v>1475</v>
      </c>
      <c r="B167" s="146" t="s">
        <v>676</v>
      </c>
      <c r="C167" s="146" t="s">
        <v>35</v>
      </c>
      <c r="D167" s="386">
        <v>22</v>
      </c>
      <c r="E167" s="387"/>
      <c r="F167" s="388">
        <f t="shared" si="5"/>
        <v>0</v>
      </c>
    </row>
    <row r="168" spans="1:6" s="389" customFormat="1">
      <c r="A168" s="146" t="s">
        <v>1476</v>
      </c>
      <c r="B168" s="146" t="s">
        <v>677</v>
      </c>
      <c r="C168" s="146" t="s">
        <v>35</v>
      </c>
      <c r="D168" s="386">
        <v>22</v>
      </c>
      <c r="E168" s="387"/>
      <c r="F168" s="388">
        <f t="shared" si="5"/>
        <v>0</v>
      </c>
    </row>
    <row r="169" spans="1:6">
      <c r="A169" s="313"/>
      <c r="B169" s="334"/>
      <c r="C169" s="326"/>
      <c r="D169" s="277"/>
      <c r="E169" s="275"/>
      <c r="F169" s="324"/>
    </row>
    <row r="170" spans="1:6" s="83" customFormat="1">
      <c r="A170" s="336"/>
      <c r="B170" s="314"/>
      <c r="C170" s="313"/>
      <c r="D170" s="280"/>
      <c r="E170" s="279"/>
      <c r="F170" s="337"/>
    </row>
    <row r="171" spans="1:6">
      <c r="A171" s="313"/>
      <c r="B171" s="327" t="s">
        <v>397</v>
      </c>
      <c r="C171" s="328" t="s">
        <v>398</v>
      </c>
      <c r="D171" s="370"/>
      <c r="E171" s="362"/>
      <c r="F171" s="329">
        <f>SUM(F138:F170)</f>
        <v>0</v>
      </c>
    </row>
    <row r="172" spans="1:6">
      <c r="A172" s="313"/>
      <c r="B172" s="314"/>
      <c r="C172" s="315"/>
      <c r="D172" s="369"/>
      <c r="E172" s="361"/>
      <c r="F172" s="324"/>
    </row>
    <row r="173" spans="1:6">
      <c r="A173" s="313"/>
      <c r="B173" s="322"/>
      <c r="C173" s="315"/>
      <c r="D173" s="369"/>
      <c r="E173" s="361"/>
      <c r="F173" s="324"/>
    </row>
    <row r="174" spans="1:6">
      <c r="A174" s="380" t="s">
        <v>0</v>
      </c>
      <c r="B174" s="381" t="s">
        <v>1</v>
      </c>
      <c r="C174" s="380" t="s">
        <v>2</v>
      </c>
      <c r="D174" s="382" t="s">
        <v>798</v>
      </c>
      <c r="E174" s="383"/>
      <c r="F174" s="384" t="s">
        <v>641</v>
      </c>
    </row>
    <row r="175" spans="1:6">
      <c r="A175" s="332">
        <v>5.6</v>
      </c>
      <c r="B175" s="322" t="s">
        <v>438</v>
      </c>
      <c r="C175" s="315"/>
      <c r="D175" s="369"/>
      <c r="E175" s="361"/>
      <c r="F175" s="324"/>
    </row>
    <row r="176" spans="1:6">
      <c r="A176" s="313"/>
      <c r="B176" s="322"/>
      <c r="C176" s="315"/>
      <c r="D176" s="369"/>
      <c r="E176" s="361"/>
      <c r="F176" s="324"/>
    </row>
    <row r="177" spans="1:6">
      <c r="A177" s="313"/>
      <c r="B177" s="330" t="s">
        <v>19</v>
      </c>
      <c r="C177" s="315"/>
      <c r="D177" s="369"/>
      <c r="E177" s="361"/>
      <c r="F177" s="324"/>
    </row>
    <row r="178" spans="1:6">
      <c r="A178" s="313"/>
      <c r="B178" s="331"/>
      <c r="C178" s="315"/>
      <c r="D178" s="369"/>
      <c r="E178" s="361"/>
      <c r="F178" s="324"/>
    </row>
    <row r="179" spans="1:6">
      <c r="A179" s="313"/>
      <c r="B179" s="330" t="s">
        <v>61</v>
      </c>
      <c r="C179" s="315"/>
      <c r="D179" s="369"/>
      <c r="E179" s="361"/>
      <c r="F179" s="324"/>
    </row>
    <row r="180" spans="1:6">
      <c r="A180" s="313"/>
      <c r="B180" s="331"/>
      <c r="C180" s="315"/>
      <c r="D180" s="369"/>
      <c r="E180" s="361"/>
      <c r="F180" s="324"/>
    </row>
    <row r="181" spans="1:6" ht="30">
      <c r="A181" s="313" t="s">
        <v>1477</v>
      </c>
      <c r="B181" s="314" t="s">
        <v>1674</v>
      </c>
      <c r="C181" s="316" t="s">
        <v>681</v>
      </c>
      <c r="D181" s="369">
        <v>44</v>
      </c>
      <c r="E181" s="361"/>
      <c r="F181" s="324">
        <f>D181*E181</f>
        <v>0</v>
      </c>
    </row>
    <row r="182" spans="1:6">
      <c r="A182" s="313"/>
      <c r="B182" s="314"/>
      <c r="C182" s="315"/>
      <c r="D182" s="369"/>
      <c r="E182" s="361"/>
      <c r="F182" s="324">
        <f t="shared" ref="F182:F206" si="6">D182*E182</f>
        <v>0</v>
      </c>
    </row>
    <row r="183" spans="1:6" ht="15" customHeight="1">
      <c r="A183" s="313"/>
      <c r="B183" s="330" t="s">
        <v>524</v>
      </c>
      <c r="C183" s="144"/>
      <c r="D183" s="277"/>
      <c r="E183" s="275"/>
      <c r="F183" s="324">
        <f t="shared" si="6"/>
        <v>0</v>
      </c>
    </row>
    <row r="184" spans="1:6" ht="15" customHeight="1">
      <c r="A184" s="313" t="s">
        <v>1488</v>
      </c>
      <c r="B184" s="314" t="s">
        <v>1487</v>
      </c>
      <c r="C184" s="316" t="s">
        <v>681</v>
      </c>
      <c r="D184" s="369">
        <f>62*0.1</f>
        <v>6.2</v>
      </c>
      <c r="E184" s="361"/>
      <c r="F184" s="324">
        <f t="shared" si="6"/>
        <v>0</v>
      </c>
    </row>
    <row r="185" spans="1:6" ht="15" customHeight="1">
      <c r="A185" s="313"/>
      <c r="B185" s="314"/>
      <c r="C185" s="315"/>
      <c r="D185" s="369"/>
      <c r="E185" s="361"/>
      <c r="F185" s="324">
        <f t="shared" si="6"/>
        <v>0</v>
      </c>
    </row>
    <row r="186" spans="1:6" ht="15" customHeight="1">
      <c r="A186" s="313" t="s">
        <v>1489</v>
      </c>
      <c r="B186" s="314" t="s">
        <v>527</v>
      </c>
      <c r="C186" s="316" t="s">
        <v>681</v>
      </c>
      <c r="D186" s="369">
        <f>29*0.15</f>
        <v>4.3499999999999996</v>
      </c>
      <c r="E186" s="361"/>
      <c r="F186" s="324">
        <f t="shared" si="6"/>
        <v>0</v>
      </c>
    </row>
    <row r="187" spans="1:6">
      <c r="A187" s="313"/>
      <c r="B187" s="338"/>
      <c r="C187" s="315"/>
      <c r="D187" s="369"/>
      <c r="E187" s="361"/>
      <c r="F187" s="324">
        <f t="shared" si="6"/>
        <v>0</v>
      </c>
    </row>
    <row r="188" spans="1:6">
      <c r="A188" s="313"/>
      <c r="B188" s="330" t="s">
        <v>528</v>
      </c>
      <c r="C188" s="315"/>
      <c r="D188" s="369"/>
      <c r="E188" s="361"/>
      <c r="F188" s="324">
        <f t="shared" si="6"/>
        <v>0</v>
      </c>
    </row>
    <row r="189" spans="1:6">
      <c r="A189" s="313"/>
      <c r="B189" s="338"/>
      <c r="C189" s="315"/>
      <c r="D189" s="369"/>
      <c r="E189" s="361"/>
      <c r="F189" s="324">
        <f t="shared" si="6"/>
        <v>0</v>
      </c>
    </row>
    <row r="190" spans="1:6">
      <c r="A190" s="313"/>
      <c r="B190" s="330" t="s">
        <v>58</v>
      </c>
      <c r="C190" s="315"/>
      <c r="D190" s="369"/>
      <c r="E190" s="361"/>
      <c r="F190" s="324">
        <f t="shared" si="6"/>
        <v>0</v>
      </c>
    </row>
    <row r="191" spans="1:6">
      <c r="A191" s="313"/>
      <c r="B191" s="330" t="s">
        <v>59</v>
      </c>
      <c r="C191" s="315"/>
      <c r="D191" s="369"/>
      <c r="E191" s="361"/>
      <c r="F191" s="324">
        <f t="shared" si="6"/>
        <v>0</v>
      </c>
    </row>
    <row r="192" spans="1:6">
      <c r="A192" s="313"/>
      <c r="B192" s="331"/>
      <c r="C192" s="315"/>
      <c r="D192" s="369"/>
      <c r="E192" s="361"/>
      <c r="F192" s="324">
        <f t="shared" si="6"/>
        <v>0</v>
      </c>
    </row>
    <row r="193" spans="1:6">
      <c r="A193" s="313" t="s">
        <v>1490</v>
      </c>
      <c r="B193" s="314" t="s">
        <v>60</v>
      </c>
      <c r="C193" s="315"/>
      <c r="D193" s="369"/>
      <c r="E193" s="361"/>
      <c r="F193" s="324">
        <f t="shared" si="6"/>
        <v>0</v>
      </c>
    </row>
    <row r="194" spans="1:6" ht="17.25">
      <c r="A194" s="313"/>
      <c r="B194" s="314" t="s">
        <v>440</v>
      </c>
      <c r="C194" s="316" t="s">
        <v>681</v>
      </c>
      <c r="D194" s="371">
        <f>91*3</f>
        <v>273</v>
      </c>
      <c r="E194" s="363"/>
      <c r="F194" s="324">
        <f t="shared" si="6"/>
        <v>0</v>
      </c>
    </row>
    <row r="195" spans="1:6">
      <c r="A195" s="313"/>
      <c r="B195" s="314"/>
      <c r="C195" s="313"/>
      <c r="D195" s="371"/>
      <c r="E195" s="363"/>
      <c r="F195" s="324">
        <f t="shared" si="6"/>
        <v>0</v>
      </c>
    </row>
    <row r="196" spans="1:6" ht="30">
      <c r="A196" s="313"/>
      <c r="B196" s="330" t="s">
        <v>441</v>
      </c>
      <c r="C196" s="313"/>
      <c r="D196" s="371"/>
      <c r="E196" s="363"/>
      <c r="F196" s="324">
        <f t="shared" si="6"/>
        <v>0</v>
      </c>
    </row>
    <row r="197" spans="1:6">
      <c r="A197" s="313"/>
      <c r="B197" s="330" t="s">
        <v>442</v>
      </c>
      <c r="C197" s="313"/>
      <c r="D197" s="371"/>
      <c r="E197" s="363"/>
      <c r="F197" s="324">
        <f t="shared" si="6"/>
        <v>0</v>
      </c>
    </row>
    <row r="198" spans="1:6">
      <c r="A198" s="313"/>
      <c r="B198" s="314"/>
      <c r="C198" s="313"/>
      <c r="D198" s="371"/>
      <c r="E198" s="363"/>
      <c r="F198" s="324">
        <f t="shared" si="6"/>
        <v>0</v>
      </c>
    </row>
    <row r="199" spans="1:6" ht="17.25">
      <c r="A199" s="313" t="s">
        <v>1491</v>
      </c>
      <c r="B199" s="314" t="s">
        <v>443</v>
      </c>
      <c r="C199" s="316" t="s">
        <v>681</v>
      </c>
      <c r="D199" s="371">
        <f>D194</f>
        <v>273</v>
      </c>
      <c r="E199" s="363"/>
      <c r="F199" s="324">
        <f t="shared" si="6"/>
        <v>0</v>
      </c>
    </row>
    <row r="200" spans="1:6">
      <c r="A200" s="313"/>
      <c r="B200" s="339"/>
      <c r="C200" s="313"/>
      <c r="D200" s="371"/>
      <c r="E200" s="363"/>
      <c r="F200" s="324">
        <f t="shared" si="6"/>
        <v>0</v>
      </c>
    </row>
    <row r="201" spans="1:6" ht="60">
      <c r="A201" s="313"/>
      <c r="B201" s="330" t="s">
        <v>1478</v>
      </c>
      <c r="C201" s="313"/>
      <c r="D201" s="371"/>
      <c r="E201" s="363"/>
      <c r="F201" s="324">
        <f t="shared" si="6"/>
        <v>0</v>
      </c>
    </row>
    <row r="202" spans="1:6">
      <c r="A202" s="313"/>
      <c r="B202" s="340"/>
      <c r="C202" s="313"/>
      <c r="D202" s="371"/>
      <c r="E202" s="363"/>
      <c r="F202" s="324">
        <f t="shared" si="6"/>
        <v>0</v>
      </c>
    </row>
    <row r="203" spans="1:6" ht="17.25">
      <c r="A203" s="313" t="s">
        <v>1492</v>
      </c>
      <c r="B203" s="339" t="s">
        <v>444</v>
      </c>
      <c r="C203" s="316" t="s">
        <v>681</v>
      </c>
      <c r="D203" s="371">
        <f>D199</f>
        <v>273</v>
      </c>
      <c r="E203" s="363"/>
      <c r="F203" s="324">
        <f t="shared" si="6"/>
        <v>0</v>
      </c>
    </row>
    <row r="204" spans="1:6">
      <c r="A204" s="313"/>
      <c r="B204" s="339"/>
      <c r="C204" s="313"/>
      <c r="D204" s="371"/>
      <c r="E204" s="363"/>
      <c r="F204" s="324">
        <f t="shared" si="6"/>
        <v>0</v>
      </c>
    </row>
    <row r="205" spans="1:6">
      <c r="A205" s="313" t="s">
        <v>1493</v>
      </c>
      <c r="B205" s="314" t="s">
        <v>530</v>
      </c>
      <c r="C205" s="315" t="s">
        <v>26</v>
      </c>
      <c r="D205" s="371">
        <v>1</v>
      </c>
      <c r="E205" s="363"/>
      <c r="F205" s="324">
        <f t="shared" si="6"/>
        <v>0</v>
      </c>
    </row>
    <row r="206" spans="1:6">
      <c r="A206" s="313"/>
      <c r="B206" s="314"/>
      <c r="C206" s="315"/>
      <c r="D206" s="369"/>
      <c r="E206" s="361"/>
      <c r="F206" s="324">
        <f t="shared" si="6"/>
        <v>0</v>
      </c>
    </row>
    <row r="207" spans="1:6" s="97" customFormat="1">
      <c r="A207" s="332"/>
      <c r="B207" s="327" t="s">
        <v>397</v>
      </c>
      <c r="C207" s="328" t="s">
        <v>398</v>
      </c>
      <c r="D207" s="370"/>
      <c r="E207" s="362"/>
      <c r="F207" s="333">
        <f>SUM(F181:F206)</f>
        <v>0</v>
      </c>
    </row>
    <row r="208" spans="1:6" s="97" customFormat="1">
      <c r="A208" s="332"/>
      <c r="B208" s="327"/>
      <c r="C208" s="328"/>
      <c r="D208" s="370"/>
      <c r="E208" s="362"/>
      <c r="F208" s="333"/>
    </row>
    <row r="209" spans="1:6">
      <c r="A209" s="380" t="s">
        <v>0</v>
      </c>
      <c r="B209" s="381" t="s">
        <v>1</v>
      </c>
      <c r="C209" s="380" t="s">
        <v>2</v>
      </c>
      <c r="D209" s="382" t="s">
        <v>798</v>
      </c>
      <c r="E209" s="383" t="s">
        <v>640</v>
      </c>
      <c r="F209" s="384" t="s">
        <v>641</v>
      </c>
    </row>
    <row r="210" spans="1:6">
      <c r="A210" s="332">
        <v>5.7</v>
      </c>
      <c r="B210" s="322" t="s">
        <v>531</v>
      </c>
      <c r="C210" s="344"/>
      <c r="D210" s="372"/>
      <c r="E210" s="364"/>
      <c r="F210" s="324"/>
    </row>
    <row r="211" spans="1:6">
      <c r="A211" s="313"/>
      <c r="B211" s="322"/>
      <c r="C211" s="344"/>
      <c r="D211" s="372"/>
      <c r="E211" s="364"/>
      <c r="F211" s="324"/>
    </row>
    <row r="212" spans="1:6">
      <c r="A212" s="313"/>
      <c r="B212" s="330" t="s">
        <v>445</v>
      </c>
      <c r="C212" s="315"/>
      <c r="D212" s="280"/>
      <c r="E212" s="279"/>
      <c r="F212" s="324"/>
    </row>
    <row r="213" spans="1:6" ht="30">
      <c r="A213" s="313"/>
      <c r="B213" s="314" t="s">
        <v>446</v>
      </c>
      <c r="C213" s="316"/>
      <c r="D213" s="280"/>
      <c r="E213" s="279"/>
      <c r="F213" s="324"/>
    </row>
    <row r="214" spans="1:6" ht="30">
      <c r="A214" s="313"/>
      <c r="B214" s="314" t="s">
        <v>447</v>
      </c>
      <c r="C214" s="316"/>
      <c r="D214" s="280"/>
      <c r="E214" s="279"/>
      <c r="F214" s="324"/>
    </row>
    <row r="215" spans="1:6">
      <c r="A215" s="313"/>
      <c r="B215" s="314" t="s">
        <v>448</v>
      </c>
      <c r="C215" s="316"/>
      <c r="D215" s="280"/>
      <c r="E215" s="279"/>
      <c r="F215" s="324"/>
    </row>
    <row r="216" spans="1:6">
      <c r="A216" s="313"/>
      <c r="B216" s="346"/>
      <c r="C216" s="316"/>
      <c r="D216" s="280"/>
      <c r="E216" s="279"/>
      <c r="F216" s="324"/>
    </row>
    <row r="217" spans="1:6">
      <c r="A217" s="313" t="s">
        <v>1494</v>
      </c>
      <c r="B217" s="314" t="s">
        <v>551</v>
      </c>
      <c r="C217" s="316" t="s">
        <v>5</v>
      </c>
      <c r="D217" s="316">
        <v>6</v>
      </c>
      <c r="E217" s="318"/>
      <c r="F217" s="377">
        <f>D217*E217</f>
        <v>0</v>
      </c>
    </row>
    <row r="218" spans="1:6">
      <c r="A218" s="313"/>
      <c r="B218" s="314"/>
      <c r="C218" s="316"/>
      <c r="D218" s="316"/>
      <c r="E218" s="318"/>
      <c r="F218" s="377"/>
    </row>
    <row r="219" spans="1:6" ht="30">
      <c r="A219" s="313" t="s">
        <v>1495</v>
      </c>
      <c r="B219" s="314" t="s">
        <v>552</v>
      </c>
      <c r="C219" s="316"/>
      <c r="D219" s="316"/>
      <c r="E219" s="318"/>
      <c r="F219" s="377"/>
    </row>
    <row r="220" spans="1:6">
      <c r="A220" s="313"/>
      <c r="B220" s="314" t="s">
        <v>553</v>
      </c>
      <c r="C220" s="316" t="s">
        <v>5</v>
      </c>
      <c r="D220" s="316">
        <v>1</v>
      </c>
      <c r="E220" s="318"/>
      <c r="F220" s="377">
        <f>D220*E220</f>
        <v>0</v>
      </c>
    </row>
    <row r="221" spans="1:6">
      <c r="A221" s="313"/>
      <c r="B221" s="346"/>
      <c r="C221" s="316"/>
      <c r="D221" s="316"/>
      <c r="E221" s="318"/>
      <c r="F221" s="377"/>
    </row>
    <row r="222" spans="1:6">
      <c r="A222" s="313"/>
      <c r="B222" s="330" t="s">
        <v>450</v>
      </c>
      <c r="C222" s="316"/>
      <c r="D222" s="316"/>
      <c r="E222" s="318"/>
      <c r="F222" s="377"/>
    </row>
    <row r="223" spans="1:6">
      <c r="A223" s="313" t="s">
        <v>1496</v>
      </c>
      <c r="B223" s="314" t="s">
        <v>533</v>
      </c>
      <c r="C223" s="316" t="s">
        <v>13</v>
      </c>
      <c r="D223" s="316">
        <v>2</v>
      </c>
      <c r="E223" s="318"/>
      <c r="F223" s="377">
        <f t="shared" ref="F223" si="7">D223*E223</f>
        <v>0</v>
      </c>
    </row>
    <row r="224" spans="1:6">
      <c r="A224" s="313"/>
      <c r="B224" s="345"/>
      <c r="C224" s="315"/>
      <c r="D224" s="316"/>
      <c r="E224" s="318"/>
      <c r="F224" s="377"/>
    </row>
    <row r="225" spans="1:6">
      <c r="A225" s="313"/>
      <c r="B225" s="330" t="s">
        <v>451</v>
      </c>
      <c r="C225" s="315"/>
      <c r="D225" s="316"/>
      <c r="E225" s="318"/>
      <c r="F225" s="377"/>
    </row>
    <row r="226" spans="1:6">
      <c r="A226" s="313"/>
      <c r="B226" s="346"/>
      <c r="C226" s="315"/>
      <c r="D226" s="316"/>
      <c r="E226" s="318"/>
      <c r="F226" s="377"/>
    </row>
    <row r="227" spans="1:6" ht="10.9" customHeight="1">
      <c r="A227" s="313"/>
      <c r="B227" s="330" t="s">
        <v>452</v>
      </c>
      <c r="C227" s="316"/>
      <c r="D227" s="316"/>
      <c r="E227" s="318"/>
      <c r="F227" s="377"/>
    </row>
    <row r="228" spans="1:6" ht="18" customHeight="1">
      <c r="A228" s="313"/>
      <c r="B228" s="330" t="s">
        <v>453</v>
      </c>
      <c r="C228" s="316"/>
      <c r="D228" s="316"/>
      <c r="E228" s="318"/>
      <c r="F228" s="377"/>
    </row>
    <row r="229" spans="1:6" ht="13.9" customHeight="1">
      <c r="A229" s="313"/>
      <c r="B229" s="330" t="s">
        <v>454</v>
      </c>
      <c r="C229" s="316"/>
      <c r="D229" s="316"/>
      <c r="E229" s="318"/>
      <c r="F229" s="377"/>
    </row>
    <row r="230" spans="1:6" ht="60">
      <c r="A230" s="313"/>
      <c r="B230" s="330" t="s">
        <v>1479</v>
      </c>
      <c r="C230" s="316"/>
      <c r="D230" s="316"/>
      <c r="E230" s="318"/>
      <c r="F230" s="377"/>
    </row>
    <row r="231" spans="1:6">
      <c r="A231" s="313"/>
      <c r="B231" s="330"/>
      <c r="C231" s="316"/>
      <c r="D231" s="316"/>
      <c r="E231" s="318"/>
      <c r="F231" s="377"/>
    </row>
    <row r="232" spans="1:6">
      <c r="A232" s="313"/>
      <c r="B232" s="330" t="s">
        <v>458</v>
      </c>
      <c r="C232" s="316"/>
      <c r="D232" s="316"/>
      <c r="E232" s="318"/>
      <c r="F232" s="377"/>
    </row>
    <row r="233" spans="1:6">
      <c r="A233" s="313"/>
      <c r="B233" s="345"/>
      <c r="C233" s="316"/>
      <c r="D233" s="316"/>
      <c r="E233" s="318"/>
      <c r="F233" s="377"/>
    </row>
    <row r="234" spans="1:6">
      <c r="A234" s="313" t="s">
        <v>1497</v>
      </c>
      <c r="B234" s="314" t="s">
        <v>459</v>
      </c>
      <c r="C234" s="316" t="s">
        <v>13</v>
      </c>
      <c r="D234" s="316">
        <v>2</v>
      </c>
      <c r="E234" s="318"/>
      <c r="F234" s="377">
        <f t="shared" ref="F234" si="8">D234*E234</f>
        <v>0</v>
      </c>
    </row>
    <row r="235" spans="1:6">
      <c r="A235" s="313"/>
      <c r="B235" s="330" t="s">
        <v>460</v>
      </c>
      <c r="C235" s="315"/>
      <c r="D235" s="316"/>
      <c r="E235" s="318"/>
      <c r="F235" s="377"/>
    </row>
    <row r="236" spans="1:6" ht="45">
      <c r="A236" s="313"/>
      <c r="B236" s="330" t="s">
        <v>1482</v>
      </c>
      <c r="C236" s="316"/>
      <c r="D236" s="316"/>
      <c r="E236" s="318"/>
      <c r="F236" s="377"/>
    </row>
    <row r="237" spans="1:6" ht="60">
      <c r="A237" s="313"/>
      <c r="B237" s="330" t="s">
        <v>1481</v>
      </c>
      <c r="C237" s="316"/>
      <c r="D237" s="316"/>
      <c r="E237" s="318"/>
      <c r="F237" s="377"/>
    </row>
    <row r="238" spans="1:6">
      <c r="A238" s="313"/>
      <c r="B238" s="330"/>
      <c r="C238" s="316"/>
      <c r="D238" s="316"/>
      <c r="E238" s="318"/>
      <c r="F238" s="377"/>
    </row>
    <row r="239" spans="1:6" ht="60">
      <c r="A239" s="313" t="s">
        <v>1498</v>
      </c>
      <c r="B239" s="314" t="s">
        <v>1480</v>
      </c>
      <c r="C239" s="316" t="s">
        <v>4</v>
      </c>
      <c r="D239" s="316">
        <v>20</v>
      </c>
      <c r="E239" s="318"/>
      <c r="F239" s="377">
        <f t="shared" ref="F239" si="9">D239*E239</f>
        <v>0</v>
      </c>
    </row>
    <row r="240" spans="1:6">
      <c r="A240" s="313"/>
      <c r="B240" s="345"/>
      <c r="C240" s="316"/>
      <c r="D240" s="316"/>
      <c r="E240" s="318"/>
      <c r="F240" s="377"/>
    </row>
    <row r="241" spans="1:6" ht="44.45" customHeight="1">
      <c r="A241" s="313" t="s">
        <v>1499</v>
      </c>
      <c r="B241" s="314" t="s">
        <v>1483</v>
      </c>
      <c r="C241" s="316" t="s">
        <v>5</v>
      </c>
      <c r="D241" s="316">
        <v>1</v>
      </c>
      <c r="E241" s="318"/>
      <c r="F241" s="377">
        <f t="shared" ref="F241" si="10">D241*E241</f>
        <v>0</v>
      </c>
    </row>
    <row r="242" spans="1:6">
      <c r="A242" s="313"/>
      <c r="B242" s="314"/>
      <c r="C242" s="316"/>
      <c r="D242" s="316"/>
      <c r="E242" s="318"/>
      <c r="F242" s="377"/>
    </row>
    <row r="243" spans="1:6" s="97" customFormat="1">
      <c r="A243" s="332"/>
      <c r="B243" s="327" t="s">
        <v>397</v>
      </c>
      <c r="C243" s="328" t="s">
        <v>398</v>
      </c>
      <c r="D243" s="370"/>
      <c r="E243" s="362"/>
      <c r="F243" s="333">
        <f>SUM(F215:F242)</f>
        <v>0</v>
      </c>
    </row>
    <row r="244" spans="1:6">
      <c r="A244" s="380" t="s">
        <v>0</v>
      </c>
      <c r="B244" s="381" t="s">
        <v>1</v>
      </c>
      <c r="C244" s="380" t="s">
        <v>2</v>
      </c>
      <c r="D244" s="382" t="s">
        <v>798</v>
      </c>
      <c r="E244" s="383" t="s">
        <v>640</v>
      </c>
      <c r="F244" s="384" t="s">
        <v>641</v>
      </c>
    </row>
    <row r="245" spans="1:6">
      <c r="A245" s="313"/>
      <c r="B245" s="327"/>
      <c r="C245" s="328"/>
      <c r="D245" s="370"/>
      <c r="E245" s="362"/>
      <c r="F245" s="324"/>
    </row>
    <row r="246" spans="1:6">
      <c r="A246" s="332">
        <v>5.8</v>
      </c>
      <c r="B246" s="322" t="s">
        <v>800</v>
      </c>
      <c r="C246" s="313"/>
      <c r="D246" s="369"/>
      <c r="E246" s="361"/>
      <c r="F246" s="324"/>
    </row>
    <row r="247" spans="1:6" s="111" customFormat="1" ht="16.149999999999999" customHeight="1">
      <c r="A247" s="347"/>
      <c r="B247" s="330" t="s">
        <v>27</v>
      </c>
      <c r="C247" s="348"/>
      <c r="D247" s="373"/>
      <c r="E247" s="365"/>
      <c r="F247" s="378"/>
    </row>
    <row r="248" spans="1:6" s="111" customFormat="1" ht="16.899999999999999" customHeight="1">
      <c r="A248" s="347"/>
      <c r="B248" s="330" t="s">
        <v>28</v>
      </c>
      <c r="C248" s="348"/>
      <c r="D248" s="373"/>
      <c r="E248" s="365"/>
      <c r="F248" s="378"/>
    </row>
    <row r="249" spans="1:6" s="111" customFormat="1" ht="15.6" customHeight="1">
      <c r="A249" s="347"/>
      <c r="B249" s="349"/>
      <c r="C249" s="348"/>
      <c r="D249" s="373"/>
      <c r="E249" s="365"/>
      <c r="F249" s="378"/>
    </row>
    <row r="250" spans="1:6" s="111" customFormat="1" ht="45">
      <c r="A250" s="350" t="s">
        <v>1500</v>
      </c>
      <c r="B250" s="314" t="s">
        <v>1485</v>
      </c>
      <c r="C250" s="351" t="s">
        <v>750</v>
      </c>
      <c r="D250" s="374">
        <f>1.8*3*11</f>
        <v>59.400000000000006</v>
      </c>
      <c r="E250" s="366"/>
      <c r="F250" s="379">
        <f>D250*E250</f>
        <v>0</v>
      </c>
    </row>
    <row r="251" spans="1:6" s="111" customFormat="1">
      <c r="A251" s="350"/>
      <c r="B251" s="314"/>
      <c r="C251" s="351"/>
      <c r="D251" s="374"/>
      <c r="E251" s="366"/>
      <c r="F251" s="379"/>
    </row>
    <row r="252" spans="1:6" s="111" customFormat="1" ht="43.9" customHeight="1">
      <c r="A252" s="350" t="s">
        <v>1501</v>
      </c>
      <c r="B252" s="314" t="s">
        <v>1484</v>
      </c>
      <c r="C252" s="351" t="s">
        <v>750</v>
      </c>
      <c r="D252" s="374">
        <v>15</v>
      </c>
      <c r="E252" s="366"/>
      <c r="F252" s="379">
        <f>D252*E252</f>
        <v>0</v>
      </c>
    </row>
    <row r="253" spans="1:6" s="111" customFormat="1">
      <c r="A253" s="350"/>
      <c r="B253" s="314"/>
    </row>
    <row r="254" spans="1:6" s="111" customFormat="1">
      <c r="A254" s="350"/>
      <c r="B254" s="330" t="s">
        <v>755</v>
      </c>
      <c r="C254" s="351"/>
      <c r="D254" s="374"/>
      <c r="E254" s="366"/>
      <c r="F254" s="379"/>
    </row>
    <row r="255" spans="1:6" s="111" customFormat="1">
      <c r="A255" s="350"/>
      <c r="B255" s="353"/>
      <c r="C255" s="351"/>
      <c r="D255" s="374"/>
      <c r="E255" s="366"/>
      <c r="F255" s="379"/>
    </row>
    <row r="256" spans="1:6" s="111" customFormat="1" ht="21" customHeight="1">
      <c r="A256" s="350" t="s">
        <v>1502</v>
      </c>
      <c r="B256" s="314" t="s">
        <v>756</v>
      </c>
      <c r="C256" s="351" t="s">
        <v>750</v>
      </c>
      <c r="D256" s="374">
        <v>1.88</v>
      </c>
      <c r="E256" s="366"/>
      <c r="F256" s="379">
        <f>D256*E256</f>
        <v>0</v>
      </c>
    </row>
    <row r="257" spans="1:6" s="111" customFormat="1" ht="21" customHeight="1">
      <c r="A257" s="350"/>
      <c r="B257" s="314" t="s">
        <v>757</v>
      </c>
      <c r="C257" s="351"/>
      <c r="D257" s="374"/>
      <c r="E257" s="366"/>
      <c r="F257" s="379"/>
    </row>
    <row r="258" spans="1:6" s="111" customFormat="1">
      <c r="A258" s="350"/>
      <c r="B258" s="353"/>
      <c r="C258" s="351"/>
      <c r="D258" s="374"/>
      <c r="E258" s="366"/>
      <c r="F258" s="379"/>
    </row>
    <row r="259" spans="1:6" s="111" customFormat="1">
      <c r="A259" s="350"/>
      <c r="B259" s="330" t="s">
        <v>758</v>
      </c>
      <c r="C259" s="351"/>
      <c r="D259" s="374"/>
      <c r="E259" s="366"/>
      <c r="F259" s="379"/>
    </row>
    <row r="260" spans="1:6" s="111" customFormat="1">
      <c r="A260" s="350"/>
      <c r="B260" s="330"/>
      <c r="C260" s="351"/>
      <c r="D260" s="374"/>
      <c r="E260" s="366"/>
      <c r="F260" s="379"/>
    </row>
    <row r="261" spans="1:6" s="111" customFormat="1">
      <c r="A261" s="350"/>
      <c r="B261" s="330" t="s">
        <v>759</v>
      </c>
      <c r="C261" s="351"/>
      <c r="D261" s="374"/>
      <c r="E261" s="366"/>
      <c r="F261" s="379"/>
    </row>
    <row r="262" spans="1:6" s="111" customFormat="1" ht="30">
      <c r="A262" s="350" t="s">
        <v>1503</v>
      </c>
      <c r="B262" s="314" t="s">
        <v>760</v>
      </c>
      <c r="C262" s="351" t="s">
        <v>761</v>
      </c>
      <c r="D262" s="374">
        <v>130</v>
      </c>
      <c r="E262" s="366"/>
      <c r="F262" s="379">
        <f>D262*E262</f>
        <v>0</v>
      </c>
    </row>
    <row r="263" spans="1:6" s="111" customFormat="1" ht="30">
      <c r="A263" s="350"/>
      <c r="B263" s="314" t="s">
        <v>762</v>
      </c>
      <c r="C263" s="351"/>
      <c r="D263" s="374"/>
      <c r="E263" s="366"/>
      <c r="F263" s="379"/>
    </row>
    <row r="264" spans="1:6" s="111" customFormat="1">
      <c r="A264" s="350"/>
      <c r="B264" s="314" t="s">
        <v>763</v>
      </c>
      <c r="C264" s="351"/>
      <c r="D264" s="374"/>
      <c r="E264" s="366"/>
      <c r="F264" s="379"/>
    </row>
    <row r="265" spans="1:6" s="111" customFormat="1">
      <c r="A265" s="350"/>
      <c r="B265" s="353"/>
      <c r="C265" s="351"/>
      <c r="D265" s="374"/>
      <c r="E265" s="366"/>
      <c r="F265" s="379"/>
    </row>
    <row r="266" spans="1:6" s="111" customFormat="1">
      <c r="A266" s="350" t="s">
        <v>1504</v>
      </c>
      <c r="B266" s="314" t="s">
        <v>764</v>
      </c>
      <c r="C266" s="351" t="s">
        <v>765</v>
      </c>
      <c r="D266" s="374">
        <v>12.5</v>
      </c>
      <c r="E266" s="366"/>
      <c r="F266" s="379">
        <f>D266*E266</f>
        <v>0</v>
      </c>
    </row>
    <row r="267" spans="1:6" s="111" customFormat="1">
      <c r="A267" s="350"/>
      <c r="B267" s="353"/>
      <c r="C267" s="351"/>
      <c r="D267" s="374"/>
      <c r="E267" s="366"/>
      <c r="F267" s="379"/>
    </row>
    <row r="268" spans="1:6" s="111" customFormat="1">
      <c r="A268" s="350"/>
      <c r="B268" s="334" t="s">
        <v>766</v>
      </c>
      <c r="C268" s="351"/>
      <c r="D268" s="374"/>
      <c r="E268" s="366"/>
      <c r="F268" s="379"/>
    </row>
    <row r="269" spans="1:6" s="111" customFormat="1">
      <c r="A269" s="350"/>
      <c r="B269" s="330" t="s">
        <v>55</v>
      </c>
      <c r="C269" s="351"/>
      <c r="D269" s="374"/>
      <c r="E269" s="366"/>
      <c r="F269" s="379"/>
    </row>
    <row r="270" spans="1:6" s="111" customFormat="1">
      <c r="A270" s="350"/>
      <c r="B270" s="330" t="s">
        <v>56</v>
      </c>
      <c r="C270" s="351"/>
      <c r="D270" s="374"/>
      <c r="E270" s="366"/>
      <c r="F270" s="379"/>
    </row>
    <row r="271" spans="1:6" s="111" customFormat="1">
      <c r="A271" s="350"/>
      <c r="B271" s="330" t="s">
        <v>57</v>
      </c>
      <c r="C271" s="351"/>
      <c r="D271" s="374"/>
      <c r="E271" s="366"/>
      <c r="F271" s="379"/>
    </row>
    <row r="272" spans="1:6" s="111" customFormat="1">
      <c r="A272" s="350"/>
      <c r="B272" s="353"/>
      <c r="C272" s="351"/>
      <c r="D272" s="374"/>
      <c r="E272" s="366"/>
      <c r="F272" s="379"/>
    </row>
    <row r="273" spans="1:6" s="111" customFormat="1">
      <c r="A273" s="350" t="s">
        <v>1505</v>
      </c>
      <c r="B273" s="314" t="s">
        <v>767</v>
      </c>
      <c r="C273" s="351" t="s">
        <v>768</v>
      </c>
      <c r="D273" s="374">
        <v>32</v>
      </c>
      <c r="E273" s="366"/>
      <c r="F273" s="379">
        <f>D273*E273</f>
        <v>0</v>
      </c>
    </row>
    <row r="274" spans="1:6" s="111" customFormat="1">
      <c r="A274" s="350"/>
      <c r="B274" s="314"/>
      <c r="C274" s="351"/>
      <c r="D274" s="374"/>
      <c r="E274" s="366"/>
      <c r="F274" s="379"/>
    </row>
    <row r="275" spans="1:6" s="111" customFormat="1">
      <c r="A275" s="350"/>
      <c r="B275" s="330" t="s">
        <v>61</v>
      </c>
      <c r="C275" s="351"/>
      <c r="D275" s="374"/>
      <c r="E275" s="366"/>
      <c r="F275" s="379"/>
    </row>
    <row r="276" spans="1:6" s="111" customFormat="1">
      <c r="A276" s="350"/>
      <c r="B276" s="353"/>
      <c r="C276" s="351"/>
      <c r="D276" s="374"/>
      <c r="E276" s="366"/>
      <c r="F276" s="379"/>
    </row>
    <row r="277" spans="1:6" s="111" customFormat="1" ht="30">
      <c r="A277" s="350" t="s">
        <v>1506</v>
      </c>
      <c r="B277" s="314" t="s">
        <v>769</v>
      </c>
      <c r="C277" s="351" t="s">
        <v>768</v>
      </c>
      <c r="D277" s="374">
        <v>62.5</v>
      </c>
      <c r="E277" s="366"/>
      <c r="F277" s="379">
        <f>D277*E277</f>
        <v>0</v>
      </c>
    </row>
    <row r="278" spans="1:6" s="111" customFormat="1" ht="30">
      <c r="A278" s="350"/>
      <c r="B278" s="314" t="s">
        <v>770</v>
      </c>
      <c r="C278" s="351"/>
      <c r="D278" s="374"/>
      <c r="E278" s="366"/>
      <c r="F278" s="379"/>
    </row>
    <row r="279" spans="1:6" s="111" customFormat="1">
      <c r="A279" s="350"/>
      <c r="B279" s="314"/>
      <c r="C279" s="351"/>
      <c r="D279" s="374"/>
      <c r="E279" s="366"/>
      <c r="F279" s="379"/>
    </row>
    <row r="280" spans="1:6" s="111" customFormat="1">
      <c r="A280" s="350"/>
      <c r="B280" s="314"/>
      <c r="C280" s="351"/>
      <c r="D280" s="374"/>
      <c r="E280" s="366"/>
      <c r="F280" s="379"/>
    </row>
    <row r="281" spans="1:6" s="111" customFormat="1">
      <c r="A281" s="350"/>
      <c r="B281" s="314"/>
      <c r="C281" s="351"/>
      <c r="D281" s="374"/>
      <c r="E281" s="366"/>
      <c r="F281" s="379"/>
    </row>
    <row r="282" spans="1:6" s="394" customFormat="1">
      <c r="A282" s="347"/>
      <c r="B282" s="327" t="s">
        <v>1413</v>
      </c>
      <c r="C282" s="390"/>
      <c r="D282" s="391"/>
      <c r="E282" s="392"/>
      <c r="F282" s="393">
        <f>SUM(F248:F281)</f>
        <v>0</v>
      </c>
    </row>
    <row r="283" spans="1:6">
      <c r="A283" s="380" t="s">
        <v>0</v>
      </c>
      <c r="B283" s="381" t="s">
        <v>1</v>
      </c>
      <c r="C283" s="380" t="s">
        <v>2</v>
      </c>
      <c r="D283" s="382" t="s">
        <v>798</v>
      </c>
      <c r="E283" s="383" t="s">
        <v>640</v>
      </c>
      <c r="F283" s="384" t="s">
        <v>641</v>
      </c>
    </row>
    <row r="284" spans="1:6">
      <c r="A284" s="380"/>
      <c r="B284" s="381" t="s">
        <v>1486</v>
      </c>
      <c r="C284" s="380"/>
      <c r="D284" s="382"/>
      <c r="E284" s="383"/>
      <c r="F284" s="384">
        <f>F282</f>
        <v>0</v>
      </c>
    </row>
    <row r="285" spans="1:6" s="111" customFormat="1">
      <c r="A285" s="350"/>
      <c r="B285" s="330" t="s">
        <v>755</v>
      </c>
      <c r="C285" s="351"/>
      <c r="D285" s="374"/>
      <c r="E285" s="366"/>
      <c r="F285" s="379"/>
    </row>
    <row r="286" spans="1:6" s="111" customFormat="1">
      <c r="A286" s="350"/>
      <c r="B286" s="353"/>
      <c r="C286" s="351"/>
      <c r="D286" s="374"/>
      <c r="E286" s="366"/>
      <c r="F286" s="379"/>
    </row>
    <row r="287" spans="1:6" s="111" customFormat="1" ht="30">
      <c r="A287" s="350" t="s">
        <v>1507</v>
      </c>
      <c r="B287" s="314" t="s">
        <v>771</v>
      </c>
      <c r="C287" s="351" t="s">
        <v>750</v>
      </c>
      <c r="D287" s="374">
        <v>1.6</v>
      </c>
      <c r="E287" s="366"/>
      <c r="F287" s="379">
        <f>D287*E287</f>
        <v>0</v>
      </c>
    </row>
    <row r="288" spans="1:6" s="111" customFormat="1" ht="30">
      <c r="A288" s="350"/>
      <c r="B288" s="314" t="s">
        <v>772</v>
      </c>
      <c r="C288" s="351"/>
      <c r="D288" s="374"/>
      <c r="E288" s="366"/>
      <c r="F288" s="379"/>
    </row>
    <row r="289" spans="1:6" s="111" customFormat="1">
      <c r="A289" s="350"/>
      <c r="B289" s="314"/>
      <c r="C289" s="351"/>
      <c r="D289" s="374"/>
      <c r="E289" s="366"/>
      <c r="F289" s="379"/>
    </row>
    <row r="290" spans="1:6" s="111" customFormat="1">
      <c r="A290" s="350"/>
      <c r="B290" s="330" t="s">
        <v>758</v>
      </c>
      <c r="C290" s="351"/>
      <c r="D290" s="374"/>
      <c r="E290" s="366"/>
      <c r="F290" s="379"/>
    </row>
    <row r="291" spans="1:6" s="111" customFormat="1">
      <c r="A291" s="350"/>
      <c r="B291" s="330"/>
      <c r="C291" s="351"/>
      <c r="D291" s="374"/>
      <c r="E291" s="366"/>
      <c r="F291" s="379"/>
    </row>
    <row r="292" spans="1:6" s="111" customFormat="1">
      <c r="A292" s="350"/>
      <c r="B292" s="330" t="s">
        <v>759</v>
      </c>
      <c r="C292" s="351"/>
      <c r="D292" s="374"/>
      <c r="E292" s="366"/>
      <c r="F292" s="379"/>
    </row>
    <row r="293" spans="1:6" s="111" customFormat="1">
      <c r="A293" s="350"/>
      <c r="B293" s="353"/>
      <c r="C293" s="351"/>
      <c r="D293" s="374"/>
      <c r="E293" s="366"/>
      <c r="F293" s="379"/>
    </row>
    <row r="294" spans="1:6" s="111" customFormat="1" ht="30">
      <c r="A294" s="350" t="s">
        <v>1509</v>
      </c>
      <c r="B294" s="314" t="s">
        <v>760</v>
      </c>
      <c r="C294" s="351" t="s">
        <v>761</v>
      </c>
      <c r="D294" s="374">
        <v>130</v>
      </c>
      <c r="E294" s="366"/>
      <c r="F294" s="379">
        <f>D294*E294</f>
        <v>0</v>
      </c>
    </row>
    <row r="295" spans="1:6" s="111" customFormat="1" ht="30">
      <c r="A295" s="350"/>
      <c r="B295" s="314" t="s">
        <v>1508</v>
      </c>
      <c r="C295" s="351"/>
      <c r="D295" s="374"/>
      <c r="E295" s="366"/>
      <c r="F295" s="379"/>
    </row>
    <row r="296" spans="1:6" s="111" customFormat="1">
      <c r="A296" s="350"/>
      <c r="B296" s="353"/>
      <c r="C296" s="351"/>
      <c r="D296" s="374"/>
      <c r="E296" s="366"/>
      <c r="F296" s="379"/>
    </row>
    <row r="297" spans="1:6" s="111" customFormat="1">
      <c r="A297" s="350" t="s">
        <v>1510</v>
      </c>
      <c r="B297" s="314" t="s">
        <v>764</v>
      </c>
      <c r="C297" s="351" t="s">
        <v>765</v>
      </c>
      <c r="D297" s="374">
        <v>12.5</v>
      </c>
      <c r="E297" s="366"/>
      <c r="F297" s="379">
        <f>D297*E297</f>
        <v>0</v>
      </c>
    </row>
    <row r="298" spans="1:6" s="111" customFormat="1">
      <c r="A298" s="350"/>
      <c r="B298" s="314"/>
      <c r="C298" s="351"/>
      <c r="D298" s="374"/>
      <c r="E298" s="366"/>
      <c r="F298" s="379"/>
    </row>
    <row r="299" spans="1:6" s="111" customFormat="1">
      <c r="A299" s="350" t="s">
        <v>1511</v>
      </c>
      <c r="B299" s="314" t="s">
        <v>775</v>
      </c>
      <c r="C299" s="351" t="s">
        <v>768</v>
      </c>
      <c r="D299" s="374">
        <v>12.5</v>
      </c>
      <c r="E299" s="366"/>
      <c r="F299" s="379">
        <f>D299*E299</f>
        <v>0</v>
      </c>
    </row>
    <row r="300" spans="1:6" s="111" customFormat="1">
      <c r="A300" s="350"/>
      <c r="B300" s="314"/>
      <c r="C300" s="351"/>
      <c r="D300" s="374"/>
      <c r="E300" s="366"/>
      <c r="F300" s="379"/>
    </row>
    <row r="301" spans="1:6" s="111" customFormat="1">
      <c r="A301" s="350" t="s">
        <v>1512</v>
      </c>
      <c r="B301" s="314" t="s">
        <v>777</v>
      </c>
      <c r="C301" s="351" t="s">
        <v>778</v>
      </c>
      <c r="D301" s="374">
        <v>4</v>
      </c>
      <c r="E301" s="366"/>
      <c r="F301" s="379">
        <f>D301*E301</f>
        <v>0</v>
      </c>
    </row>
    <row r="302" spans="1:6" s="111" customFormat="1">
      <c r="A302" s="350"/>
      <c r="B302" s="353"/>
      <c r="C302" s="351"/>
      <c r="D302" s="374"/>
      <c r="E302" s="366"/>
      <c r="F302" s="379"/>
    </row>
    <row r="303" spans="1:6" s="111" customFormat="1" ht="45">
      <c r="A303" s="350" t="s">
        <v>1513</v>
      </c>
      <c r="B303" s="314" t="s">
        <v>1514</v>
      </c>
      <c r="C303" s="351" t="s">
        <v>396</v>
      </c>
      <c r="D303" s="374">
        <v>1</v>
      </c>
      <c r="E303" s="366"/>
      <c r="F303" s="379">
        <f>D303*E303</f>
        <v>0</v>
      </c>
    </row>
    <row r="304" spans="1:6" s="111" customFormat="1">
      <c r="A304" s="350"/>
      <c r="B304" s="314" t="s">
        <v>36</v>
      </c>
      <c r="C304" s="351"/>
      <c r="D304" s="374"/>
      <c r="E304" s="366"/>
      <c r="F304" s="379"/>
    </row>
    <row r="305" spans="1:6" s="111" customFormat="1" ht="30">
      <c r="A305" s="350" t="s">
        <v>1515</v>
      </c>
      <c r="B305" s="314" t="s">
        <v>782</v>
      </c>
      <c r="C305" s="351" t="s">
        <v>765</v>
      </c>
      <c r="D305" s="374">
        <v>12</v>
      </c>
      <c r="E305" s="366"/>
      <c r="F305" s="379">
        <f>D305*E305</f>
        <v>0</v>
      </c>
    </row>
    <row r="306" spans="1:6" s="111" customFormat="1">
      <c r="A306" s="350"/>
      <c r="B306" s="314" t="s">
        <v>783</v>
      </c>
      <c r="C306" s="351"/>
      <c r="D306" s="374"/>
      <c r="E306" s="366"/>
      <c r="F306" s="379"/>
    </row>
    <row r="307" spans="1:6" s="111" customFormat="1">
      <c r="A307" s="350"/>
      <c r="B307" s="353"/>
      <c r="C307" s="351"/>
      <c r="D307" s="374"/>
      <c r="E307" s="366"/>
      <c r="F307" s="379"/>
    </row>
    <row r="308" spans="1:6" s="111" customFormat="1">
      <c r="A308" s="350"/>
      <c r="B308" s="330" t="s">
        <v>755</v>
      </c>
      <c r="C308" s="351"/>
      <c r="D308" s="374"/>
      <c r="E308" s="366"/>
      <c r="F308" s="379"/>
    </row>
    <row r="309" spans="1:6" s="111" customFormat="1">
      <c r="A309" s="350"/>
      <c r="B309" s="353"/>
      <c r="C309" s="351"/>
      <c r="D309" s="374"/>
      <c r="E309" s="366"/>
      <c r="F309" s="379"/>
    </row>
    <row r="310" spans="1:6" s="111" customFormat="1" ht="30">
      <c r="A310" s="350" t="s">
        <v>1516</v>
      </c>
      <c r="B310" s="314" t="s">
        <v>784</v>
      </c>
      <c r="C310" s="351" t="s">
        <v>750</v>
      </c>
      <c r="D310" s="374">
        <v>0.3</v>
      </c>
      <c r="E310" s="366"/>
      <c r="F310" s="379">
        <f>D310*E310</f>
        <v>0</v>
      </c>
    </row>
    <row r="311" spans="1:6" s="111" customFormat="1">
      <c r="A311" s="350"/>
      <c r="B311" s="314" t="s">
        <v>785</v>
      </c>
      <c r="C311" s="351"/>
      <c r="D311" s="374"/>
      <c r="E311" s="366"/>
      <c r="F311" s="379"/>
    </row>
    <row r="312" spans="1:6" s="111" customFormat="1">
      <c r="A312" s="350"/>
      <c r="B312" s="353"/>
      <c r="C312" s="351"/>
      <c r="D312" s="374"/>
      <c r="E312" s="366"/>
      <c r="F312" s="379"/>
    </row>
    <row r="313" spans="1:6" s="111" customFormat="1" ht="30">
      <c r="A313" s="350" t="s">
        <v>1517</v>
      </c>
      <c r="B313" s="314" t="s">
        <v>786</v>
      </c>
      <c r="C313" s="351" t="s">
        <v>761</v>
      </c>
      <c r="D313" s="374">
        <v>22</v>
      </c>
      <c r="E313" s="366"/>
      <c r="F313" s="379">
        <f>D313*E313</f>
        <v>0</v>
      </c>
    </row>
    <row r="314" spans="1:6" s="111" customFormat="1" ht="30">
      <c r="A314" s="350"/>
      <c r="B314" s="314" t="s">
        <v>787</v>
      </c>
      <c r="C314" s="351"/>
      <c r="D314" s="374"/>
      <c r="E314" s="366"/>
      <c r="F314" s="379"/>
    </row>
    <row r="315" spans="1:6" s="111" customFormat="1">
      <c r="A315" s="350"/>
      <c r="B315" s="314" t="s">
        <v>788</v>
      </c>
      <c r="C315" s="351"/>
      <c r="D315" s="374"/>
      <c r="E315" s="366"/>
      <c r="F315" s="379"/>
    </row>
    <row r="316" spans="1:6">
      <c r="A316" s="313"/>
      <c r="B316" s="343"/>
      <c r="C316" s="313"/>
      <c r="D316" s="369"/>
      <c r="E316" s="361"/>
      <c r="F316" s="324"/>
    </row>
    <row r="317" spans="1:6">
      <c r="A317" s="313"/>
      <c r="B317" s="327" t="s">
        <v>397</v>
      </c>
      <c r="C317" s="328" t="s">
        <v>398</v>
      </c>
      <c r="D317" s="370"/>
      <c r="E317" s="362"/>
      <c r="F317" s="333">
        <f>SUM(F284:F316)</f>
        <v>0</v>
      </c>
    </row>
    <row r="318" spans="1:6">
      <c r="A318" s="380" t="s">
        <v>0</v>
      </c>
      <c r="B318" s="381" t="s">
        <v>1</v>
      </c>
      <c r="C318" s="380" t="s">
        <v>2</v>
      </c>
      <c r="D318" s="382" t="s">
        <v>798</v>
      </c>
      <c r="E318" s="383" t="s">
        <v>640</v>
      </c>
      <c r="F318" s="384" t="s">
        <v>641</v>
      </c>
    </row>
    <row r="319" spans="1:6">
      <c r="A319" s="313"/>
      <c r="B319" s="314"/>
      <c r="C319" s="316"/>
      <c r="D319" s="369"/>
      <c r="E319" s="361"/>
      <c r="F319" s="324"/>
    </row>
    <row r="320" spans="1:6">
      <c r="A320" s="313">
        <v>5.9</v>
      </c>
      <c r="B320" s="322" t="s">
        <v>472</v>
      </c>
      <c r="C320" s="315"/>
      <c r="D320" s="369"/>
      <c r="E320" s="361"/>
      <c r="F320" s="324"/>
    </row>
    <row r="321" spans="1:6">
      <c r="A321" s="313"/>
      <c r="B321" s="322"/>
      <c r="C321" s="315"/>
      <c r="D321" s="369"/>
      <c r="E321" s="361"/>
      <c r="F321" s="324"/>
    </row>
    <row r="322" spans="1:6">
      <c r="A322" s="313"/>
      <c r="B322" s="330" t="s">
        <v>540</v>
      </c>
      <c r="C322" s="315"/>
      <c r="D322" s="369"/>
      <c r="E322" s="361"/>
      <c r="F322" s="324"/>
    </row>
    <row r="323" spans="1:6">
      <c r="A323" s="313"/>
      <c r="B323" s="314"/>
      <c r="C323" s="315"/>
      <c r="D323" s="369"/>
      <c r="E323" s="361"/>
      <c r="F323" s="324"/>
    </row>
    <row r="324" spans="1:6" ht="30">
      <c r="A324" s="313"/>
      <c r="B324" s="330" t="s">
        <v>595</v>
      </c>
      <c r="C324" s="315"/>
      <c r="D324" s="369"/>
      <c r="E324" s="361"/>
      <c r="F324" s="324"/>
    </row>
    <row r="325" spans="1:6" ht="30">
      <c r="A325" s="313"/>
      <c r="B325" s="330" t="s">
        <v>596</v>
      </c>
      <c r="C325" s="315"/>
      <c r="D325" s="369"/>
      <c r="E325" s="361"/>
      <c r="F325" s="324"/>
    </row>
    <row r="326" spans="1:6">
      <c r="A326" s="313"/>
      <c r="B326" s="330" t="s">
        <v>597</v>
      </c>
      <c r="C326" s="315"/>
      <c r="D326" s="369"/>
      <c r="E326" s="361"/>
      <c r="F326" s="324"/>
    </row>
    <row r="327" spans="1:6">
      <c r="A327" s="313"/>
      <c r="B327" s="330"/>
      <c r="C327" s="315"/>
      <c r="D327" s="369"/>
      <c r="E327" s="361"/>
      <c r="F327" s="324"/>
    </row>
    <row r="328" spans="1:6">
      <c r="A328" s="313" t="s">
        <v>1518</v>
      </c>
      <c r="B328" s="314" t="s">
        <v>635</v>
      </c>
      <c r="C328" s="315" t="s">
        <v>5</v>
      </c>
      <c r="D328" s="369">
        <v>8</v>
      </c>
      <c r="E328" s="361"/>
      <c r="F328" s="324">
        <f>D328*E328</f>
        <v>0</v>
      </c>
    </row>
    <row r="329" spans="1:6">
      <c r="A329" s="313"/>
      <c r="B329" s="314"/>
      <c r="C329" s="315"/>
      <c r="D329" s="369"/>
      <c r="E329" s="361"/>
      <c r="F329" s="324">
        <f t="shared" ref="F329:F359" si="11">D329*E329</f>
        <v>0</v>
      </c>
    </row>
    <row r="330" spans="1:6">
      <c r="A330" s="313" t="s">
        <v>1519</v>
      </c>
      <c r="B330" s="314" t="s">
        <v>636</v>
      </c>
      <c r="C330" s="315" t="s">
        <v>5</v>
      </c>
      <c r="D330" s="369">
        <v>2</v>
      </c>
      <c r="E330" s="361"/>
      <c r="F330" s="324">
        <f t="shared" si="11"/>
        <v>0</v>
      </c>
    </row>
    <row r="331" spans="1:6">
      <c r="A331" s="313"/>
      <c r="B331" s="314"/>
      <c r="C331" s="315"/>
      <c r="D331" s="369"/>
      <c r="E331" s="361"/>
      <c r="F331" s="324">
        <f t="shared" si="11"/>
        <v>0</v>
      </c>
    </row>
    <row r="332" spans="1:6" ht="30">
      <c r="A332" s="313" t="s">
        <v>1520</v>
      </c>
      <c r="B332" s="314" t="s">
        <v>541</v>
      </c>
      <c r="C332" s="315"/>
      <c r="D332" s="369"/>
      <c r="E332" s="361"/>
      <c r="F332" s="324">
        <f t="shared" si="11"/>
        <v>0</v>
      </c>
    </row>
    <row r="333" spans="1:6" ht="30">
      <c r="A333" s="313"/>
      <c r="B333" s="314" t="s">
        <v>542</v>
      </c>
      <c r="C333" s="315" t="s">
        <v>5</v>
      </c>
      <c r="D333" s="369">
        <v>10</v>
      </c>
      <c r="E333" s="361"/>
      <c r="F333" s="324">
        <f t="shared" si="11"/>
        <v>0</v>
      </c>
    </row>
    <row r="334" spans="1:6">
      <c r="A334" s="313"/>
      <c r="B334" s="314"/>
      <c r="C334" s="315"/>
      <c r="D334" s="369"/>
      <c r="E334" s="361"/>
      <c r="F334" s="324">
        <f t="shared" si="11"/>
        <v>0</v>
      </c>
    </row>
    <row r="335" spans="1:6">
      <c r="A335" s="313"/>
      <c r="B335" s="330" t="s">
        <v>543</v>
      </c>
      <c r="C335" s="315"/>
      <c r="D335" s="369"/>
      <c r="E335" s="361"/>
      <c r="F335" s="324">
        <f t="shared" si="11"/>
        <v>0</v>
      </c>
    </row>
    <row r="336" spans="1:6">
      <c r="A336" s="313"/>
      <c r="B336" s="314"/>
      <c r="C336" s="316"/>
      <c r="D336" s="369"/>
      <c r="E336" s="361"/>
      <c r="F336" s="324">
        <f t="shared" si="11"/>
        <v>0</v>
      </c>
    </row>
    <row r="337" spans="1:6">
      <c r="A337" s="313" t="s">
        <v>1521</v>
      </c>
      <c r="B337" s="314" t="s">
        <v>599</v>
      </c>
      <c r="C337" s="316" t="s">
        <v>5</v>
      </c>
      <c r="D337" s="369">
        <v>50</v>
      </c>
      <c r="E337" s="361"/>
      <c r="F337" s="324">
        <f t="shared" si="11"/>
        <v>0</v>
      </c>
    </row>
    <row r="338" spans="1:6">
      <c r="A338" s="313"/>
      <c r="B338" s="314"/>
      <c r="C338" s="316"/>
      <c r="D338" s="369"/>
      <c r="E338" s="361"/>
      <c r="F338" s="324">
        <f t="shared" si="11"/>
        <v>0</v>
      </c>
    </row>
    <row r="339" spans="1:6">
      <c r="A339" s="313"/>
      <c r="B339" s="314"/>
      <c r="C339" s="316"/>
      <c r="D339" s="369"/>
      <c r="E339" s="361"/>
      <c r="F339" s="324">
        <f t="shared" si="11"/>
        <v>0</v>
      </c>
    </row>
    <row r="340" spans="1:6">
      <c r="A340" s="313"/>
      <c r="B340" s="322" t="s">
        <v>62</v>
      </c>
      <c r="C340" s="335"/>
      <c r="D340" s="369"/>
      <c r="E340" s="361"/>
      <c r="F340" s="324">
        <f t="shared" si="11"/>
        <v>0</v>
      </c>
    </row>
    <row r="341" spans="1:6" ht="30">
      <c r="A341" s="313"/>
      <c r="B341" s="330" t="s">
        <v>600</v>
      </c>
      <c r="C341" s="315"/>
      <c r="D341" s="369"/>
      <c r="E341" s="361"/>
      <c r="F341" s="324">
        <f t="shared" si="11"/>
        <v>0</v>
      </c>
    </row>
    <row r="342" spans="1:6" ht="30">
      <c r="A342" s="313"/>
      <c r="B342" s="330" t="s">
        <v>601</v>
      </c>
      <c r="C342" s="315"/>
      <c r="D342" s="369"/>
      <c r="E342" s="361"/>
      <c r="F342" s="324">
        <f t="shared" si="11"/>
        <v>0</v>
      </c>
    </row>
    <row r="343" spans="1:6">
      <c r="A343" s="313"/>
      <c r="B343" s="330" t="s">
        <v>602</v>
      </c>
      <c r="C343" s="315"/>
      <c r="D343" s="369"/>
      <c r="E343" s="361"/>
      <c r="F343" s="324">
        <f t="shared" si="11"/>
        <v>0</v>
      </c>
    </row>
    <row r="344" spans="1:6">
      <c r="A344" s="313"/>
      <c r="B344" s="330" t="s">
        <v>603</v>
      </c>
      <c r="C344" s="315"/>
      <c r="D344" s="369"/>
      <c r="E344" s="361"/>
      <c r="F344" s="324">
        <f t="shared" si="11"/>
        <v>0</v>
      </c>
    </row>
    <row r="345" spans="1:6">
      <c r="A345" s="313"/>
      <c r="B345" s="330"/>
      <c r="C345" s="315"/>
      <c r="D345" s="369"/>
      <c r="E345" s="361"/>
      <c r="F345" s="324">
        <f t="shared" si="11"/>
        <v>0</v>
      </c>
    </row>
    <row r="346" spans="1:6">
      <c r="A346" s="313" t="s">
        <v>1522</v>
      </c>
      <c r="B346" s="314" t="s">
        <v>544</v>
      </c>
      <c r="C346" s="315" t="s">
        <v>5</v>
      </c>
      <c r="D346" s="369">
        <v>8</v>
      </c>
      <c r="E346" s="361"/>
      <c r="F346" s="324">
        <f t="shared" si="11"/>
        <v>0</v>
      </c>
    </row>
    <row r="347" spans="1:6">
      <c r="A347" s="313"/>
      <c r="B347" s="314"/>
      <c r="C347" s="315"/>
      <c r="D347" s="369"/>
      <c r="E347" s="361"/>
      <c r="F347" s="324">
        <f t="shared" si="11"/>
        <v>0</v>
      </c>
    </row>
    <row r="348" spans="1:6">
      <c r="A348" s="313" t="s">
        <v>1523</v>
      </c>
      <c r="B348" s="314" t="s">
        <v>544</v>
      </c>
      <c r="C348" s="315" t="s">
        <v>5</v>
      </c>
      <c r="D348" s="369">
        <v>2</v>
      </c>
      <c r="E348" s="361"/>
      <c r="F348" s="324">
        <f t="shared" si="11"/>
        <v>0</v>
      </c>
    </row>
    <row r="349" spans="1:6">
      <c r="A349" s="313"/>
      <c r="B349" s="314"/>
      <c r="C349" s="315"/>
      <c r="D349" s="369"/>
      <c r="E349" s="361"/>
      <c r="F349" s="324">
        <f t="shared" si="11"/>
        <v>0</v>
      </c>
    </row>
    <row r="350" spans="1:6">
      <c r="A350" s="313"/>
      <c r="B350" s="330" t="s">
        <v>545</v>
      </c>
      <c r="C350" s="315"/>
      <c r="D350" s="370"/>
      <c r="E350" s="362"/>
      <c r="F350" s="324">
        <f t="shared" si="11"/>
        <v>0</v>
      </c>
    </row>
    <row r="351" spans="1:6">
      <c r="A351" s="313"/>
      <c r="B351" s="330" t="s">
        <v>546</v>
      </c>
      <c r="C351" s="315"/>
      <c r="D351" s="369"/>
      <c r="E351" s="361"/>
      <c r="F351" s="324">
        <f t="shared" si="11"/>
        <v>0</v>
      </c>
    </row>
    <row r="352" spans="1:6" ht="13.9" customHeight="1">
      <c r="A352" s="313"/>
      <c r="B352" s="314"/>
      <c r="C352" s="315"/>
      <c r="D352" s="369"/>
      <c r="E352" s="361"/>
      <c r="F352" s="324">
        <f t="shared" si="11"/>
        <v>0</v>
      </c>
    </row>
    <row r="353" spans="1:6" ht="13.9" customHeight="1">
      <c r="A353" s="313" t="s">
        <v>1524</v>
      </c>
      <c r="B353" s="314" t="s">
        <v>547</v>
      </c>
      <c r="C353" s="315" t="s">
        <v>5</v>
      </c>
      <c r="D353" s="369">
        <v>30</v>
      </c>
      <c r="E353" s="361"/>
      <c r="F353" s="324">
        <f t="shared" si="11"/>
        <v>0</v>
      </c>
    </row>
    <row r="354" spans="1:6" ht="13.9" customHeight="1">
      <c r="A354" s="313"/>
      <c r="B354" s="314"/>
      <c r="C354" s="315"/>
      <c r="D354" s="369"/>
      <c r="E354" s="361"/>
      <c r="F354" s="324">
        <f t="shared" si="11"/>
        <v>0</v>
      </c>
    </row>
    <row r="355" spans="1:6" ht="13.9" customHeight="1">
      <c r="A355" s="313" t="s">
        <v>1525</v>
      </c>
      <c r="B355" s="354" t="s">
        <v>548</v>
      </c>
      <c r="C355" s="315"/>
      <c r="D355" s="369"/>
      <c r="E355" s="361"/>
      <c r="F355" s="324">
        <f t="shared" si="11"/>
        <v>0</v>
      </c>
    </row>
    <row r="356" spans="1:6">
      <c r="A356" s="313"/>
      <c r="B356" s="354" t="s">
        <v>549</v>
      </c>
      <c r="C356" s="315" t="s">
        <v>5</v>
      </c>
      <c r="D356" s="369">
        <v>2</v>
      </c>
      <c r="E356" s="361"/>
      <c r="F356" s="324">
        <f t="shared" si="11"/>
        <v>0</v>
      </c>
    </row>
    <row r="357" spans="1:6">
      <c r="A357" s="313"/>
      <c r="B357" s="354"/>
      <c r="C357" s="315"/>
      <c r="D357" s="369"/>
      <c r="E357" s="361"/>
      <c r="F357" s="324">
        <f t="shared" si="11"/>
        <v>0</v>
      </c>
    </row>
    <row r="358" spans="1:6">
      <c r="A358" s="313" t="s">
        <v>1526</v>
      </c>
      <c r="B358" s="314" t="s">
        <v>550</v>
      </c>
      <c r="C358" s="316" t="s">
        <v>26</v>
      </c>
      <c r="D358" s="369">
        <v>1</v>
      </c>
      <c r="E358" s="361"/>
      <c r="F358" s="324">
        <f t="shared" si="11"/>
        <v>0</v>
      </c>
    </row>
    <row r="359" spans="1:6">
      <c r="A359" s="313"/>
      <c r="B359" s="314"/>
      <c r="C359" s="316"/>
      <c r="D359" s="369"/>
      <c r="E359" s="361"/>
      <c r="F359" s="324">
        <f t="shared" si="11"/>
        <v>0</v>
      </c>
    </row>
    <row r="360" spans="1:6">
      <c r="A360" s="313"/>
      <c r="B360" s="314"/>
      <c r="C360" s="316"/>
      <c r="D360" s="369"/>
      <c r="E360" s="361"/>
      <c r="F360" s="324"/>
    </row>
    <row r="361" spans="1:6">
      <c r="A361" s="313"/>
      <c r="B361" s="327" t="s">
        <v>397</v>
      </c>
      <c r="C361" s="328" t="s">
        <v>398</v>
      </c>
      <c r="D361" s="370"/>
      <c r="E361" s="362"/>
      <c r="F361" s="329">
        <f>SUM(F328:F360)</f>
        <v>0</v>
      </c>
    </row>
    <row r="362" spans="1:6">
      <c r="A362" s="313"/>
      <c r="B362" s="314"/>
      <c r="C362" s="316"/>
      <c r="D362" s="369"/>
      <c r="E362" s="361"/>
      <c r="F362" s="324"/>
    </row>
    <row r="363" spans="1:6">
      <c r="A363" s="313"/>
      <c r="B363" s="322" t="s">
        <v>1527</v>
      </c>
      <c r="C363" s="316"/>
      <c r="D363" s="369"/>
      <c r="E363" s="361"/>
      <c r="F363" s="324"/>
    </row>
    <row r="364" spans="1:6">
      <c r="A364" s="313"/>
      <c r="B364" s="322"/>
      <c r="C364" s="316"/>
      <c r="D364" s="369"/>
      <c r="E364" s="361"/>
      <c r="F364" s="324"/>
    </row>
    <row r="365" spans="1:6">
      <c r="A365" s="313"/>
      <c r="B365" s="322"/>
      <c r="C365" s="316"/>
      <c r="D365" s="369"/>
      <c r="E365" s="361"/>
      <c r="F365" s="324"/>
    </row>
    <row r="366" spans="1:6">
      <c r="A366" s="313"/>
      <c r="B366" s="322" t="s">
        <v>5</v>
      </c>
      <c r="C366" s="313"/>
      <c r="D366" s="372"/>
      <c r="E366" s="364"/>
      <c r="F366" s="324"/>
    </row>
    <row r="367" spans="1:6">
      <c r="A367" s="313"/>
      <c r="B367" s="355"/>
      <c r="C367" s="313"/>
      <c r="D367" s="369"/>
      <c r="E367" s="361"/>
      <c r="F367" s="324"/>
    </row>
    <row r="368" spans="1:6">
      <c r="A368" s="313"/>
      <c r="B368" s="322"/>
      <c r="C368" s="313"/>
      <c r="D368" s="369"/>
      <c r="E368" s="361"/>
      <c r="F368" s="324"/>
    </row>
    <row r="369" spans="1:6">
      <c r="A369" s="313"/>
      <c r="B369" s="352">
        <v>1</v>
      </c>
      <c r="C369" s="313"/>
      <c r="D369" s="369"/>
      <c r="E369" s="361"/>
      <c r="F369" s="324">
        <f>F19</f>
        <v>0</v>
      </c>
    </row>
    <row r="370" spans="1:6">
      <c r="A370" s="313"/>
      <c r="B370" s="355"/>
      <c r="C370" s="313"/>
      <c r="D370" s="369"/>
      <c r="E370" s="361"/>
      <c r="F370" s="324"/>
    </row>
    <row r="371" spans="1:6">
      <c r="A371" s="313"/>
      <c r="B371" s="352">
        <v>2</v>
      </c>
      <c r="C371" s="313"/>
      <c r="D371" s="369"/>
      <c r="E371" s="361"/>
      <c r="F371" s="324">
        <f>F65</f>
        <v>0</v>
      </c>
    </row>
    <row r="372" spans="1:6">
      <c r="A372" s="313"/>
      <c r="B372" s="352"/>
      <c r="C372" s="313"/>
      <c r="D372" s="369"/>
      <c r="E372" s="361"/>
      <c r="F372" s="324"/>
    </row>
    <row r="373" spans="1:6">
      <c r="A373" s="313"/>
      <c r="B373" s="352">
        <v>3</v>
      </c>
      <c r="C373" s="313"/>
      <c r="D373" s="369"/>
      <c r="E373" s="361"/>
      <c r="F373" s="324">
        <f>F102</f>
        <v>0</v>
      </c>
    </row>
    <row r="374" spans="1:6">
      <c r="A374" s="313"/>
      <c r="B374" s="352"/>
      <c r="C374" s="313"/>
      <c r="D374" s="369"/>
      <c r="E374" s="361"/>
      <c r="F374" s="324"/>
    </row>
    <row r="375" spans="1:6">
      <c r="A375" s="313"/>
      <c r="B375" s="352">
        <v>4</v>
      </c>
      <c r="C375" s="313"/>
      <c r="D375" s="369"/>
      <c r="E375" s="361"/>
      <c r="F375" s="324">
        <f>F135</f>
        <v>0</v>
      </c>
    </row>
    <row r="376" spans="1:6">
      <c r="A376" s="313"/>
      <c r="B376" s="352"/>
      <c r="C376" s="313"/>
      <c r="D376" s="369"/>
      <c r="E376" s="361"/>
      <c r="F376" s="324"/>
    </row>
    <row r="377" spans="1:6">
      <c r="A377" s="313"/>
      <c r="B377" s="352">
        <v>5</v>
      </c>
      <c r="C377" s="313"/>
      <c r="D377" s="369"/>
      <c r="E377" s="361"/>
      <c r="F377" s="324">
        <f>F171</f>
        <v>0</v>
      </c>
    </row>
    <row r="378" spans="1:6">
      <c r="A378" s="313"/>
      <c r="B378" s="352"/>
      <c r="C378" s="313"/>
      <c r="D378" s="369"/>
      <c r="E378" s="361"/>
      <c r="F378" s="324"/>
    </row>
    <row r="379" spans="1:6">
      <c r="A379" s="313"/>
      <c r="B379" s="352">
        <v>6</v>
      </c>
      <c r="C379" s="313"/>
      <c r="D379" s="369"/>
      <c r="E379" s="361"/>
      <c r="F379" s="324">
        <f>F207</f>
        <v>0</v>
      </c>
    </row>
    <row r="380" spans="1:6">
      <c r="A380" s="313"/>
      <c r="B380" s="352"/>
      <c r="C380" s="313"/>
      <c r="D380" s="369"/>
      <c r="E380" s="361"/>
      <c r="F380" s="324"/>
    </row>
    <row r="381" spans="1:6">
      <c r="A381" s="313"/>
      <c r="B381" s="352">
        <v>7</v>
      </c>
      <c r="C381" s="313"/>
      <c r="D381" s="369"/>
      <c r="E381" s="361"/>
      <c r="F381" s="324">
        <f>F243</f>
        <v>0</v>
      </c>
    </row>
    <row r="382" spans="1:6">
      <c r="A382" s="313"/>
      <c r="B382" s="352"/>
      <c r="C382" s="313"/>
      <c r="D382" s="369"/>
      <c r="E382" s="361"/>
      <c r="F382" s="324"/>
    </row>
    <row r="383" spans="1:6">
      <c r="A383" s="313"/>
      <c r="B383" s="352">
        <v>9</v>
      </c>
      <c r="C383" s="313"/>
      <c r="D383" s="369"/>
      <c r="E383" s="361"/>
      <c r="F383" s="324">
        <f>F317</f>
        <v>0</v>
      </c>
    </row>
    <row r="384" spans="1:6">
      <c r="A384" s="313"/>
      <c r="B384" s="352"/>
      <c r="C384" s="313"/>
      <c r="D384" s="369"/>
      <c r="E384" s="361"/>
      <c r="F384" s="324"/>
    </row>
    <row r="385" spans="1:6">
      <c r="A385" s="313"/>
      <c r="B385" s="352">
        <v>10</v>
      </c>
      <c r="C385" s="313"/>
      <c r="D385" s="369"/>
      <c r="E385" s="361"/>
      <c r="F385" s="324">
        <f>F361</f>
        <v>0</v>
      </c>
    </row>
    <row r="386" spans="1:6">
      <c r="A386" s="313"/>
      <c r="B386" s="352"/>
      <c r="C386" s="313"/>
      <c r="D386" s="369"/>
      <c r="E386" s="361"/>
      <c r="F386" s="324"/>
    </row>
    <row r="387" spans="1:6">
      <c r="A387" s="313"/>
      <c r="B387" s="352"/>
      <c r="C387" s="313"/>
      <c r="D387" s="369"/>
      <c r="E387" s="361"/>
      <c r="F387" s="324"/>
    </row>
    <row r="388" spans="1:6">
      <c r="A388" s="313"/>
      <c r="B388" s="352"/>
      <c r="C388" s="313"/>
      <c r="D388" s="369"/>
      <c r="E388" s="361"/>
      <c r="F388" s="324"/>
    </row>
    <row r="389" spans="1:6">
      <c r="A389" s="313"/>
      <c r="B389" s="352"/>
      <c r="C389" s="313"/>
      <c r="D389" s="369"/>
      <c r="E389" s="361"/>
      <c r="F389" s="324"/>
    </row>
    <row r="390" spans="1:6">
      <c r="A390" s="313"/>
      <c r="B390" s="352"/>
      <c r="C390" s="313"/>
      <c r="D390" s="369"/>
      <c r="E390" s="361"/>
      <c r="F390" s="324"/>
    </row>
    <row r="391" spans="1:6">
      <c r="A391" s="313"/>
      <c r="B391" s="352"/>
      <c r="C391" s="313"/>
      <c r="D391" s="369"/>
      <c r="E391" s="361"/>
      <c r="F391" s="324"/>
    </row>
    <row r="392" spans="1:6">
      <c r="A392" s="313"/>
      <c r="B392" s="314"/>
      <c r="C392" s="313"/>
      <c r="D392" s="369"/>
      <c r="E392" s="361"/>
      <c r="F392" s="324"/>
    </row>
    <row r="393" spans="1:6">
      <c r="A393" s="313"/>
      <c r="B393" s="327" t="s">
        <v>480</v>
      </c>
      <c r="C393" s="313"/>
      <c r="D393" s="370"/>
      <c r="E393" s="362"/>
      <c r="F393" s="329">
        <f>SUM(F369:F392)</f>
        <v>0</v>
      </c>
    </row>
    <row r="394" spans="1:6">
      <c r="A394" s="313"/>
      <c r="B394" s="327"/>
      <c r="C394" s="313"/>
      <c r="D394" s="370"/>
      <c r="E394" s="362"/>
      <c r="F394" s="324"/>
    </row>
    <row r="395" spans="1:6">
      <c r="A395" s="313"/>
      <c r="B395" s="314"/>
      <c r="C395" s="313"/>
      <c r="D395" s="369"/>
      <c r="E395" s="361"/>
      <c r="F395" s="324"/>
    </row>
    <row r="396" spans="1:6">
      <c r="A396" s="313"/>
      <c r="B396" s="356"/>
      <c r="C396" s="313"/>
      <c r="D396" s="369"/>
      <c r="E396" s="361"/>
      <c r="F396" s="324"/>
    </row>
    <row r="397" spans="1:6">
      <c r="A397" s="357"/>
      <c r="B397" s="358"/>
      <c r="C397" s="359"/>
      <c r="D397" s="375"/>
      <c r="E397" s="367"/>
      <c r="F397" s="324"/>
    </row>
    <row r="398" spans="1:6" ht="24" customHeight="1">
      <c r="A398" s="313"/>
      <c r="B398" s="322" t="s">
        <v>65</v>
      </c>
      <c r="C398" s="359"/>
      <c r="D398" s="370"/>
      <c r="E398" s="362"/>
      <c r="F398" s="329">
        <f>F393</f>
        <v>0</v>
      </c>
    </row>
    <row r="399" spans="1:6">
      <c r="A399" s="313"/>
      <c r="B399" s="327"/>
      <c r="C399" s="316"/>
      <c r="D399" s="370"/>
      <c r="E399" s="362"/>
      <c r="F399" s="324"/>
    </row>
    <row r="400" spans="1:6">
      <c r="A400" s="313"/>
      <c r="B400" s="314"/>
      <c r="C400" s="328"/>
      <c r="D400" s="369"/>
      <c r="E400" s="361"/>
      <c r="F400" s="324"/>
    </row>
    <row r="401" spans="1:6">
      <c r="A401" s="313"/>
      <c r="B401" s="314"/>
      <c r="C401" s="328"/>
      <c r="D401" s="369"/>
      <c r="E401" s="361"/>
      <c r="F401" s="324"/>
    </row>
    <row r="402" spans="1:6">
      <c r="A402" s="313"/>
      <c r="B402" s="314"/>
      <c r="C402" s="328"/>
      <c r="D402" s="369"/>
      <c r="E402" s="361"/>
      <c r="F402" s="324"/>
    </row>
    <row r="403" spans="1:6">
      <c r="A403" s="313"/>
      <c r="B403" s="342"/>
      <c r="C403" s="316"/>
      <c r="D403" s="369"/>
      <c r="E403" s="361"/>
      <c r="F403" s="324"/>
    </row>
    <row r="404" spans="1:6">
      <c r="A404" s="313"/>
      <c r="B404" s="342"/>
      <c r="C404" s="316"/>
      <c r="D404" s="369"/>
      <c r="E404" s="361"/>
      <c r="F404" s="324"/>
    </row>
    <row r="405" spans="1:6">
      <c r="A405" s="313"/>
      <c r="B405" s="342"/>
      <c r="C405" s="316"/>
      <c r="D405" s="369"/>
      <c r="E405" s="361"/>
      <c r="F405" s="324"/>
    </row>
    <row r="406" spans="1:6">
      <c r="A406" s="313"/>
      <c r="B406" s="342"/>
      <c r="C406" s="316"/>
      <c r="D406" s="369"/>
      <c r="E406" s="361"/>
      <c r="F406" s="324"/>
    </row>
  </sheetData>
  <pageMargins left="0.7" right="0.7" top="0.75" bottom="0.75" header="0.3" footer="0.3"/>
  <pageSetup orientation="portrait" r:id="rId1"/>
  <rowBreaks count="6" manualBreakCount="6">
    <brk id="20" max="16383" man="1"/>
    <brk id="105" max="16383" man="1"/>
    <brk id="135" max="16383" man="1"/>
    <brk id="173" max="16383" man="1"/>
    <brk id="208" max="16383" man="1"/>
    <brk id="3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view="pageBreakPreview" zoomScale="115" zoomScaleNormal="98" zoomScaleSheetLayoutView="115" workbookViewId="0">
      <pane xSplit="2" ySplit="1" topLeftCell="C386" activePane="bottomRight" state="frozen"/>
      <selection pane="topRight" activeCell="C1" sqref="C1"/>
      <selection pane="bottomLeft" activeCell="A2" sqref="A2"/>
      <selection pane="bottomRight" activeCell="D364" sqref="D364"/>
    </sheetView>
  </sheetViews>
  <sheetFormatPr defaultColWidth="9.140625" defaultRowHeight="15"/>
  <cols>
    <col min="1" max="1" width="7" style="51" bestFit="1" customWidth="1"/>
    <col min="2" max="2" width="49" style="110" customWidth="1"/>
    <col min="3" max="3" width="7.28515625" style="51" bestFit="1" customWidth="1"/>
    <col min="4" max="4" width="5.7109375" style="395" bestFit="1" customWidth="1"/>
    <col min="5" max="5" width="7.140625" style="368" customWidth="1"/>
    <col min="6" max="6" width="10.5703125" style="50" customWidth="1"/>
    <col min="7" max="16384" width="9.140625" style="50"/>
  </cols>
  <sheetData>
    <row r="1" spans="1:6">
      <c r="A1" s="380" t="s">
        <v>0</v>
      </c>
      <c r="B1" s="381" t="s">
        <v>1</v>
      </c>
      <c r="C1" s="380" t="s">
        <v>2</v>
      </c>
      <c r="D1" s="660" t="s">
        <v>391</v>
      </c>
      <c r="E1" s="604" t="s">
        <v>640</v>
      </c>
      <c r="F1" s="661" t="s">
        <v>392</v>
      </c>
    </row>
    <row r="2" spans="1:6">
      <c r="A2" s="145"/>
      <c r="B2" s="319"/>
      <c r="C2" s="145"/>
      <c r="D2" s="589"/>
      <c r="E2" s="588"/>
      <c r="F2" s="320"/>
    </row>
    <row r="3" spans="1:6">
      <c r="A3" s="145"/>
      <c r="B3" s="322" t="str">
        <f>[1]Offices!B3</f>
        <v>GRANT No. ……………………………………….</v>
      </c>
      <c r="C3" s="145"/>
      <c r="D3" s="589"/>
      <c r="E3" s="588"/>
      <c r="F3" s="320"/>
    </row>
    <row r="4" spans="1:6">
      <c r="A4" s="145"/>
      <c r="B4" s="322" t="str">
        <f>[1]Offices!B4</f>
        <v>PROPOSED ……………………………………....</v>
      </c>
      <c r="C4" s="323"/>
      <c r="D4" s="589"/>
      <c r="E4" s="275"/>
      <c r="F4" s="144"/>
    </row>
    <row r="5" spans="1:6">
      <c r="A5" s="145"/>
      <c r="B5" s="322" t="str">
        <f>[1]Offices!B5</f>
        <v>…….………………………………….. DISTRICT</v>
      </c>
      <c r="C5" s="323"/>
      <c r="D5" s="589"/>
      <c r="E5" s="275"/>
      <c r="F5" s="144"/>
    </row>
    <row r="6" spans="1:6">
      <c r="A6" s="145"/>
      <c r="B6" s="325"/>
      <c r="C6" s="323"/>
      <c r="D6" s="589"/>
      <c r="E6" s="275"/>
      <c r="F6" s="144"/>
    </row>
    <row r="7" spans="1:6">
      <c r="A7" s="313">
        <v>6</v>
      </c>
      <c r="B7" s="322" t="s">
        <v>852</v>
      </c>
      <c r="C7" s="315"/>
      <c r="D7" s="316"/>
      <c r="E7" s="318"/>
      <c r="F7" s="326"/>
    </row>
    <row r="8" spans="1:6">
      <c r="A8" s="313"/>
      <c r="B8" s="327"/>
      <c r="C8" s="315"/>
      <c r="D8" s="316"/>
      <c r="E8" s="318"/>
      <c r="F8" s="326"/>
    </row>
    <row r="9" spans="1:6">
      <c r="A9" s="313"/>
      <c r="B9" s="322" t="s">
        <v>393</v>
      </c>
      <c r="C9" s="315"/>
      <c r="D9" s="316"/>
      <c r="E9" s="318"/>
      <c r="F9" s="326"/>
    </row>
    <row r="10" spans="1:6">
      <c r="A10" s="313"/>
      <c r="B10" s="322"/>
      <c r="C10" s="315"/>
      <c r="D10" s="316"/>
      <c r="E10" s="318"/>
      <c r="F10" s="326"/>
    </row>
    <row r="11" spans="1:6">
      <c r="A11" s="313"/>
      <c r="B11" s="322"/>
      <c r="C11" s="315"/>
      <c r="D11" s="316"/>
      <c r="E11" s="318"/>
      <c r="F11" s="326"/>
    </row>
    <row r="12" spans="1:6" ht="17.25">
      <c r="A12" s="313" t="s">
        <v>1546</v>
      </c>
      <c r="B12" s="314" t="s">
        <v>394</v>
      </c>
      <c r="C12" s="316" t="s">
        <v>681</v>
      </c>
      <c r="D12" s="316">
        <f>2.9*4.1</f>
        <v>11.889999999999999</v>
      </c>
      <c r="E12" s="318"/>
      <c r="F12" s="326">
        <f>D12*E12</f>
        <v>0</v>
      </c>
    </row>
    <row r="13" spans="1:6">
      <c r="A13" s="313" t="s">
        <v>36</v>
      </c>
      <c r="B13" s="314" t="s">
        <v>395</v>
      </c>
      <c r="C13" s="315"/>
      <c r="D13" s="316"/>
      <c r="E13" s="318"/>
      <c r="F13" s="326"/>
    </row>
    <row r="14" spans="1:6">
      <c r="A14" s="313"/>
      <c r="B14" s="322"/>
      <c r="C14" s="315"/>
      <c r="D14" s="316"/>
      <c r="E14" s="318"/>
      <c r="F14" s="326"/>
    </row>
    <row r="15" spans="1:6" ht="45">
      <c r="A15" s="313" t="s">
        <v>1547</v>
      </c>
      <c r="B15" s="314" t="s">
        <v>1528</v>
      </c>
      <c r="C15" s="315" t="s">
        <v>396</v>
      </c>
      <c r="D15" s="316">
        <v>1</v>
      </c>
      <c r="E15" s="318"/>
      <c r="F15" s="326">
        <f>D15*E15</f>
        <v>0</v>
      </c>
    </row>
    <row r="16" spans="1:6">
      <c r="A16" s="313"/>
      <c r="B16" s="314"/>
      <c r="C16" s="315"/>
      <c r="D16" s="316"/>
      <c r="E16" s="318"/>
      <c r="F16" s="326"/>
    </row>
    <row r="17" spans="1:6">
      <c r="A17" s="313"/>
      <c r="B17" s="327" t="s">
        <v>397</v>
      </c>
      <c r="C17" s="328" t="s">
        <v>398</v>
      </c>
      <c r="D17" s="316"/>
      <c r="E17" s="318"/>
      <c r="F17" s="662">
        <f>SUM(F12:F16)</f>
        <v>0</v>
      </c>
    </row>
    <row r="18" spans="1:6">
      <c r="A18" s="313"/>
      <c r="B18" s="327"/>
      <c r="C18" s="315"/>
      <c r="D18" s="316"/>
      <c r="E18" s="318"/>
      <c r="F18" s="662"/>
    </row>
    <row r="19" spans="1:6">
      <c r="A19" s="380" t="s">
        <v>0</v>
      </c>
      <c r="B19" s="381" t="s">
        <v>1</v>
      </c>
      <c r="C19" s="380" t="s">
        <v>2</v>
      </c>
      <c r="D19" s="660" t="s">
        <v>391</v>
      </c>
      <c r="E19" s="604" t="s">
        <v>640</v>
      </c>
      <c r="F19" s="661" t="s">
        <v>392</v>
      </c>
    </row>
    <row r="20" spans="1:6">
      <c r="A20" s="313">
        <v>6.2</v>
      </c>
      <c r="B20" s="322" t="s">
        <v>399</v>
      </c>
      <c r="C20" s="315"/>
      <c r="D20" s="316"/>
      <c r="E20" s="318"/>
      <c r="F20" s="326"/>
    </row>
    <row r="21" spans="1:6">
      <c r="A21" s="313"/>
      <c r="B21" s="322"/>
      <c r="C21" s="315"/>
      <c r="D21" s="316"/>
      <c r="E21" s="318"/>
      <c r="F21" s="326"/>
    </row>
    <row r="22" spans="1:6" ht="30">
      <c r="A22" s="313"/>
      <c r="B22" s="330" t="s">
        <v>27</v>
      </c>
      <c r="C22" s="315"/>
      <c r="D22" s="316"/>
      <c r="E22" s="318"/>
      <c r="F22" s="326"/>
    </row>
    <row r="23" spans="1:6" ht="30">
      <c r="A23" s="313"/>
      <c r="B23" s="330" t="s">
        <v>28</v>
      </c>
      <c r="C23" s="315"/>
      <c r="D23" s="316"/>
      <c r="E23" s="318"/>
      <c r="F23" s="326"/>
    </row>
    <row r="24" spans="1:6" ht="17.25">
      <c r="A24" s="313" t="s">
        <v>1548</v>
      </c>
      <c r="B24" s="314" t="s">
        <v>400</v>
      </c>
      <c r="C24" s="316" t="s">
        <v>681</v>
      </c>
      <c r="D24" s="316">
        <f>D12</f>
        <v>11.889999999999999</v>
      </c>
      <c r="E24" s="318"/>
      <c r="F24" s="326">
        <f>D24*E24</f>
        <v>0</v>
      </c>
    </row>
    <row r="25" spans="1:6">
      <c r="A25" s="313" t="s">
        <v>1549</v>
      </c>
      <c r="B25" s="314" t="s">
        <v>494</v>
      </c>
      <c r="C25" s="315"/>
      <c r="D25" s="316"/>
      <c r="E25" s="318"/>
      <c r="F25" s="326"/>
    </row>
    <row r="26" spans="1:6" ht="17.25">
      <c r="A26" s="313"/>
      <c r="B26" s="314" t="s">
        <v>401</v>
      </c>
      <c r="C26" s="316" t="s">
        <v>682</v>
      </c>
      <c r="D26" s="316">
        <f>(2.9*2)+(4.1*2)+2</f>
        <v>16</v>
      </c>
      <c r="E26" s="318"/>
      <c r="F26" s="326">
        <f>D26*E26</f>
        <v>0</v>
      </c>
    </row>
    <row r="27" spans="1:6">
      <c r="A27" s="313"/>
      <c r="B27" s="314"/>
      <c r="C27" s="315"/>
      <c r="D27" s="316"/>
      <c r="E27" s="318"/>
      <c r="F27" s="326"/>
    </row>
    <row r="28" spans="1:6">
      <c r="A28" s="313"/>
      <c r="B28" s="330" t="s">
        <v>402</v>
      </c>
      <c r="C28" s="315"/>
      <c r="D28" s="316"/>
      <c r="E28" s="318"/>
      <c r="F28" s="326"/>
    </row>
    <row r="29" spans="1:6" ht="30">
      <c r="A29" s="313" t="s">
        <v>1550</v>
      </c>
      <c r="B29" s="314" t="s">
        <v>403</v>
      </c>
      <c r="C29" s="315"/>
      <c r="D29" s="316"/>
      <c r="E29" s="318"/>
      <c r="F29" s="326"/>
    </row>
    <row r="30" spans="1:6">
      <c r="A30" s="313"/>
      <c r="B30" s="314" t="s">
        <v>404</v>
      </c>
      <c r="C30" s="315" t="s">
        <v>26</v>
      </c>
      <c r="D30" s="316">
        <v>1</v>
      </c>
      <c r="E30" s="318"/>
      <c r="F30" s="326">
        <f>D30*E30</f>
        <v>0</v>
      </c>
    </row>
    <row r="31" spans="1:6">
      <c r="A31" s="313"/>
      <c r="B31" s="314"/>
      <c r="C31" s="315"/>
      <c r="D31" s="316"/>
      <c r="E31" s="318"/>
      <c r="F31" s="326"/>
    </row>
    <row r="32" spans="1:6">
      <c r="A32" s="313"/>
      <c r="B32" s="330" t="s">
        <v>29</v>
      </c>
      <c r="C32" s="315"/>
      <c r="D32" s="316"/>
      <c r="E32" s="318"/>
      <c r="F32" s="326"/>
    </row>
    <row r="33" spans="1:6" ht="18.600000000000001" customHeight="1">
      <c r="A33" s="313" t="s">
        <v>1551</v>
      </c>
      <c r="B33" s="314" t="s">
        <v>30</v>
      </c>
      <c r="C33" s="315"/>
      <c r="D33" s="316"/>
      <c r="E33" s="318"/>
      <c r="F33" s="326"/>
    </row>
    <row r="34" spans="1:6" ht="17.25">
      <c r="A34" s="313"/>
      <c r="B34" s="314" t="s">
        <v>31</v>
      </c>
      <c r="C34" s="316" t="s">
        <v>682</v>
      </c>
      <c r="D34" s="316">
        <f>D26</f>
        <v>16</v>
      </c>
      <c r="E34" s="318"/>
      <c r="F34" s="326">
        <f>D34*E34</f>
        <v>0</v>
      </c>
    </row>
    <row r="35" spans="1:6">
      <c r="A35" s="313" t="s">
        <v>1552</v>
      </c>
      <c r="B35" s="314" t="s">
        <v>405</v>
      </c>
      <c r="C35" s="315"/>
      <c r="D35" s="316"/>
      <c r="E35" s="318"/>
      <c r="F35" s="326"/>
    </row>
    <row r="36" spans="1:6">
      <c r="A36" s="313"/>
      <c r="B36" s="314" t="s">
        <v>406</v>
      </c>
      <c r="C36" s="315"/>
      <c r="D36" s="316"/>
      <c r="E36" s="318"/>
      <c r="F36" s="326"/>
    </row>
    <row r="37" spans="1:6" ht="17.25">
      <c r="A37" s="313"/>
      <c r="B37" s="314" t="s">
        <v>407</v>
      </c>
      <c r="C37" s="316" t="s">
        <v>682</v>
      </c>
      <c r="D37" s="316">
        <f>D26</f>
        <v>16</v>
      </c>
      <c r="E37" s="318"/>
      <c r="F37" s="326">
        <f>D37*E37</f>
        <v>0</v>
      </c>
    </row>
    <row r="38" spans="1:6">
      <c r="A38" s="313"/>
      <c r="B38" s="314"/>
      <c r="C38" s="315"/>
      <c r="D38" s="316"/>
      <c r="E38" s="318"/>
      <c r="F38" s="326"/>
    </row>
    <row r="39" spans="1:6">
      <c r="A39" s="313"/>
      <c r="B39" s="330" t="s">
        <v>32</v>
      </c>
      <c r="C39" s="315"/>
      <c r="D39" s="316"/>
      <c r="E39" s="318"/>
      <c r="F39" s="326"/>
    </row>
    <row r="40" spans="1:6">
      <c r="A40" s="313"/>
      <c r="B40" s="331"/>
      <c r="C40" s="315"/>
      <c r="D40" s="316"/>
      <c r="E40" s="318"/>
      <c r="F40" s="326"/>
    </row>
    <row r="41" spans="1:6" ht="31.9" customHeight="1">
      <c r="A41" s="313" t="s">
        <v>1553</v>
      </c>
      <c r="B41" s="314" t="s">
        <v>1530</v>
      </c>
      <c r="C41" s="316" t="s">
        <v>681</v>
      </c>
      <c r="D41" s="316">
        <f>D24*0.4</f>
        <v>4.7559999999999993</v>
      </c>
      <c r="E41" s="318"/>
      <c r="F41" s="326">
        <f>D41*E41</f>
        <v>0</v>
      </c>
    </row>
    <row r="42" spans="1:6" ht="45">
      <c r="A42" s="313" t="s">
        <v>1554</v>
      </c>
      <c r="B42" s="314" t="s">
        <v>639</v>
      </c>
      <c r="C42" s="316" t="s">
        <v>681</v>
      </c>
      <c r="D42" s="316">
        <f>D24*0.05</f>
        <v>0.59449999999999992</v>
      </c>
      <c r="E42" s="318"/>
      <c r="F42" s="326">
        <f>D42*E42</f>
        <v>0</v>
      </c>
    </row>
    <row r="43" spans="1:6">
      <c r="A43" s="313"/>
      <c r="B43" s="314"/>
      <c r="C43" s="315"/>
      <c r="D43" s="316"/>
      <c r="E43" s="318"/>
      <c r="F43" s="326"/>
    </row>
    <row r="44" spans="1:6">
      <c r="A44" s="313"/>
      <c r="B44" s="330" t="s">
        <v>37</v>
      </c>
      <c r="C44" s="315"/>
      <c r="D44" s="316"/>
      <c r="E44" s="318"/>
      <c r="F44" s="326"/>
    </row>
    <row r="45" spans="1:6" ht="30">
      <c r="A45" s="313" t="s">
        <v>1555</v>
      </c>
      <c r="B45" s="314" t="s">
        <v>38</v>
      </c>
      <c r="C45" s="315"/>
      <c r="D45" s="316"/>
      <c r="E45" s="318"/>
      <c r="F45" s="326"/>
    </row>
    <row r="46" spans="1:6" ht="30">
      <c r="A46" s="313"/>
      <c r="B46" s="314" t="s">
        <v>39</v>
      </c>
      <c r="C46" s="315"/>
      <c r="D46" s="316"/>
      <c r="E46" s="318"/>
      <c r="F46" s="326"/>
    </row>
    <row r="47" spans="1:6" ht="17.25">
      <c r="A47" s="313"/>
      <c r="B47" s="314" t="s">
        <v>410</v>
      </c>
      <c r="C47" s="316" t="s">
        <v>681</v>
      </c>
      <c r="D47" s="316">
        <f>D41</f>
        <v>4.7559999999999993</v>
      </c>
      <c r="E47" s="318"/>
      <c r="F47" s="326">
        <f>D47*E47</f>
        <v>0</v>
      </c>
    </row>
    <row r="48" spans="1:6">
      <c r="A48" s="313"/>
      <c r="B48" s="314"/>
      <c r="C48" s="316"/>
      <c r="D48" s="316"/>
      <c r="E48" s="318"/>
      <c r="F48" s="326"/>
    </row>
    <row r="49" spans="1:6">
      <c r="A49" s="313"/>
      <c r="B49" s="330" t="s">
        <v>40</v>
      </c>
      <c r="C49" s="315"/>
      <c r="D49" s="630"/>
      <c r="E49" s="318"/>
      <c r="F49" s="326"/>
    </row>
    <row r="50" spans="1:6">
      <c r="A50" s="313"/>
      <c r="B50" s="314"/>
      <c r="C50" s="315"/>
      <c r="D50" s="316"/>
      <c r="E50" s="318"/>
      <c r="F50" s="326"/>
    </row>
    <row r="51" spans="1:6">
      <c r="A51" s="313" t="s">
        <v>1556</v>
      </c>
      <c r="B51" s="314" t="s">
        <v>41</v>
      </c>
      <c r="C51" s="315"/>
      <c r="D51" s="316"/>
      <c r="E51" s="318"/>
      <c r="F51" s="326"/>
    </row>
    <row r="52" spans="1:6">
      <c r="A52" s="313"/>
      <c r="B52" s="314" t="s">
        <v>42</v>
      </c>
      <c r="C52" s="315"/>
      <c r="D52" s="316"/>
      <c r="E52" s="318"/>
      <c r="F52" s="326"/>
    </row>
    <row r="53" spans="1:6">
      <c r="A53" s="313"/>
      <c r="B53" s="314" t="s">
        <v>43</v>
      </c>
      <c r="C53" s="315"/>
      <c r="D53" s="316"/>
      <c r="E53" s="318"/>
      <c r="F53" s="326"/>
    </row>
    <row r="54" spans="1:6" ht="17.25">
      <c r="A54" s="313"/>
      <c r="B54" s="314" t="s">
        <v>44</v>
      </c>
      <c r="C54" s="316" t="s">
        <v>681</v>
      </c>
      <c r="D54" s="316">
        <f>D47</f>
        <v>4.7559999999999993</v>
      </c>
      <c r="E54" s="318"/>
      <c r="F54" s="326">
        <f>D54*E54</f>
        <v>0</v>
      </c>
    </row>
    <row r="55" spans="1:6">
      <c r="A55" s="313"/>
      <c r="B55" s="314"/>
      <c r="C55" s="315"/>
      <c r="D55" s="316"/>
      <c r="E55" s="318"/>
      <c r="F55" s="326"/>
    </row>
    <row r="56" spans="1:6" ht="60">
      <c r="A56" s="313"/>
      <c r="B56" s="330" t="s">
        <v>1529</v>
      </c>
      <c r="C56" s="315"/>
      <c r="D56" s="316"/>
      <c r="E56" s="318"/>
      <c r="F56" s="326"/>
    </row>
    <row r="57" spans="1:6" ht="30">
      <c r="A57" s="313" t="s">
        <v>1557</v>
      </c>
      <c r="B57" s="314" t="s">
        <v>49</v>
      </c>
      <c r="C57" s="315"/>
      <c r="D57" s="316"/>
      <c r="E57" s="318"/>
      <c r="F57" s="326"/>
    </row>
    <row r="58" spans="1:6" ht="17.25">
      <c r="A58" s="313"/>
      <c r="B58" s="314" t="s">
        <v>50</v>
      </c>
      <c r="C58" s="316" t="s">
        <v>681</v>
      </c>
      <c r="D58" s="316">
        <f>D54</f>
        <v>4.7559999999999993</v>
      </c>
      <c r="E58" s="318"/>
      <c r="F58" s="326">
        <f>D58*E58</f>
        <v>0</v>
      </c>
    </row>
    <row r="59" spans="1:6">
      <c r="A59" s="313"/>
      <c r="B59" s="314"/>
      <c r="C59" s="315"/>
      <c r="D59" s="316"/>
      <c r="E59" s="318"/>
      <c r="F59" s="326"/>
    </row>
    <row r="60" spans="1:6" s="97" customFormat="1">
      <c r="A60" s="332"/>
      <c r="B60" s="327" t="s">
        <v>1531</v>
      </c>
      <c r="C60" s="328"/>
      <c r="D60" s="630"/>
      <c r="E60" s="617"/>
      <c r="F60" s="662">
        <f>SUM(F21:F59)</f>
        <v>0</v>
      </c>
    </row>
    <row r="61" spans="1:6">
      <c r="A61" s="380" t="s">
        <v>0</v>
      </c>
      <c r="B61" s="381" t="s">
        <v>1</v>
      </c>
      <c r="C61" s="380" t="s">
        <v>2</v>
      </c>
      <c r="D61" s="660" t="s">
        <v>391</v>
      </c>
      <c r="E61" s="604" t="s">
        <v>640</v>
      </c>
      <c r="F61" s="661" t="s">
        <v>392</v>
      </c>
    </row>
    <row r="62" spans="1:6">
      <c r="A62" s="313"/>
      <c r="B62" s="322"/>
      <c r="C62" s="315"/>
      <c r="D62" s="316"/>
      <c r="E62" s="318"/>
      <c r="F62" s="326"/>
    </row>
    <row r="63" spans="1:6">
      <c r="A63" s="313">
        <v>6.3</v>
      </c>
      <c r="B63" s="322" t="s">
        <v>411</v>
      </c>
      <c r="C63" s="315"/>
      <c r="D63" s="316"/>
      <c r="E63" s="318"/>
      <c r="F63" s="326"/>
    </row>
    <row r="64" spans="1:6">
      <c r="A64" s="313"/>
      <c r="B64" s="322"/>
      <c r="C64" s="315"/>
      <c r="D64" s="316"/>
      <c r="E64" s="318"/>
      <c r="F64" s="326"/>
    </row>
    <row r="65" spans="1:6">
      <c r="A65" s="313"/>
      <c r="B65" s="330" t="s">
        <v>45</v>
      </c>
      <c r="C65" s="315"/>
      <c r="D65" s="316"/>
      <c r="E65" s="318"/>
      <c r="F65" s="326"/>
    </row>
    <row r="66" spans="1:6">
      <c r="A66" s="313"/>
      <c r="B66" s="314"/>
      <c r="C66" s="315"/>
      <c r="D66" s="316"/>
      <c r="E66" s="318"/>
      <c r="F66" s="326"/>
    </row>
    <row r="67" spans="1:6" ht="17.25">
      <c r="A67" s="313" t="s">
        <v>1558</v>
      </c>
      <c r="B67" s="314" t="s">
        <v>495</v>
      </c>
      <c r="C67" s="316" t="s">
        <v>681</v>
      </c>
      <c r="D67" s="316">
        <f>16*0.6</f>
        <v>9.6</v>
      </c>
      <c r="E67" s="318"/>
      <c r="F67" s="326">
        <f>D67*E67</f>
        <v>0</v>
      </c>
    </row>
    <row r="68" spans="1:6">
      <c r="A68" s="313"/>
      <c r="B68" s="322"/>
      <c r="C68" s="315"/>
      <c r="D68" s="316"/>
      <c r="E68" s="318"/>
      <c r="F68" s="326"/>
    </row>
    <row r="69" spans="1:6" ht="30">
      <c r="A69" s="313"/>
      <c r="B69" s="330" t="s">
        <v>496</v>
      </c>
      <c r="C69" s="315"/>
      <c r="D69" s="316"/>
      <c r="E69" s="318"/>
      <c r="F69" s="326"/>
    </row>
    <row r="70" spans="1:6">
      <c r="A70" s="313"/>
      <c r="B70" s="330"/>
      <c r="C70" s="315"/>
      <c r="D70" s="316"/>
      <c r="E70" s="318"/>
      <c r="F70" s="326"/>
    </row>
    <row r="71" spans="1:6">
      <c r="A71" s="313"/>
      <c r="B71" s="330" t="s">
        <v>412</v>
      </c>
      <c r="C71" s="315"/>
      <c r="D71" s="316"/>
      <c r="E71" s="318"/>
      <c r="F71" s="326"/>
    </row>
    <row r="72" spans="1:6">
      <c r="A72" s="313"/>
      <c r="B72" s="314"/>
      <c r="C72" s="315"/>
      <c r="D72" s="316"/>
      <c r="E72" s="318"/>
      <c r="F72" s="326"/>
    </row>
    <row r="73" spans="1:6" ht="17.25">
      <c r="A73" s="313" t="s">
        <v>1559</v>
      </c>
      <c r="B73" s="314" t="s">
        <v>726</v>
      </c>
      <c r="C73" s="316" t="s">
        <v>682</v>
      </c>
      <c r="D73" s="316">
        <v>1.5</v>
      </c>
      <c r="E73" s="318"/>
      <c r="F73" s="326">
        <f>D73*E73</f>
        <v>0</v>
      </c>
    </row>
    <row r="74" spans="1:6">
      <c r="A74" s="313"/>
      <c r="B74" s="314"/>
      <c r="C74" s="315"/>
      <c r="D74" s="316"/>
      <c r="E74" s="318"/>
      <c r="F74" s="326"/>
    </row>
    <row r="75" spans="1:6">
      <c r="A75" s="313"/>
      <c r="B75" s="330" t="s">
        <v>417</v>
      </c>
      <c r="C75" s="315"/>
      <c r="D75" s="316"/>
      <c r="E75" s="318"/>
      <c r="F75" s="326"/>
    </row>
    <row r="76" spans="1:6">
      <c r="A76" s="313"/>
      <c r="B76" s="314"/>
      <c r="C76" s="315"/>
      <c r="D76" s="316"/>
      <c r="E76" s="318"/>
      <c r="F76" s="326"/>
    </row>
    <row r="77" spans="1:6">
      <c r="A77" s="313" t="s">
        <v>1560</v>
      </c>
      <c r="B77" s="314" t="s">
        <v>418</v>
      </c>
      <c r="C77" s="315"/>
      <c r="D77" s="316"/>
      <c r="E77" s="318"/>
      <c r="F77" s="326"/>
    </row>
    <row r="78" spans="1:6" ht="17.25">
      <c r="A78" s="313"/>
      <c r="B78" s="314" t="s">
        <v>46</v>
      </c>
      <c r="C78" s="316" t="s">
        <v>682</v>
      </c>
      <c r="D78" s="316">
        <v>1.7</v>
      </c>
      <c r="E78" s="318"/>
      <c r="F78" s="326">
        <f>D78*E78</f>
        <v>0</v>
      </c>
    </row>
    <row r="79" spans="1:6">
      <c r="A79" s="313"/>
      <c r="B79" s="314"/>
      <c r="C79" s="315"/>
      <c r="D79" s="316"/>
      <c r="E79" s="318"/>
      <c r="F79" s="326"/>
    </row>
    <row r="80" spans="1:6">
      <c r="A80" s="313"/>
      <c r="B80" s="330" t="s">
        <v>47</v>
      </c>
      <c r="C80" s="315"/>
      <c r="D80" s="316"/>
      <c r="E80" s="318"/>
      <c r="F80" s="326"/>
    </row>
    <row r="81" spans="1:6">
      <c r="A81" s="313"/>
      <c r="B81" s="314"/>
      <c r="C81" s="315"/>
      <c r="D81" s="316"/>
      <c r="E81" s="318"/>
      <c r="F81" s="326"/>
    </row>
    <row r="82" spans="1:6" ht="30">
      <c r="A82" s="313"/>
      <c r="B82" s="330" t="s">
        <v>48</v>
      </c>
      <c r="C82" s="315"/>
      <c r="D82" s="316"/>
      <c r="E82" s="318"/>
      <c r="F82" s="326"/>
    </row>
    <row r="83" spans="1:6">
      <c r="A83" s="313"/>
      <c r="B83" s="330"/>
      <c r="C83" s="315"/>
      <c r="D83" s="316"/>
      <c r="E83" s="318"/>
      <c r="F83" s="326"/>
    </row>
    <row r="84" spans="1:6">
      <c r="A84" s="313"/>
      <c r="B84" s="330" t="s">
        <v>412</v>
      </c>
      <c r="C84" s="315"/>
      <c r="D84" s="316"/>
      <c r="E84" s="318"/>
      <c r="F84" s="326"/>
    </row>
    <row r="85" spans="1:6">
      <c r="A85" s="313"/>
      <c r="B85" s="331"/>
      <c r="C85" s="315"/>
      <c r="D85" s="316"/>
      <c r="E85" s="318"/>
      <c r="F85" s="326"/>
    </row>
    <row r="86" spans="1:6">
      <c r="A86" s="313" t="s">
        <v>1561</v>
      </c>
      <c r="B86" s="314" t="s">
        <v>425</v>
      </c>
      <c r="C86" s="315" t="s">
        <v>20</v>
      </c>
      <c r="D86" s="316">
        <f>16*6*0.888</f>
        <v>85.248000000000005</v>
      </c>
      <c r="E86" s="318"/>
      <c r="F86" s="326">
        <f>D86*E86</f>
        <v>0</v>
      </c>
    </row>
    <row r="87" spans="1:6">
      <c r="A87" s="313"/>
      <c r="B87" s="331"/>
      <c r="C87" s="315"/>
      <c r="D87" s="316"/>
      <c r="E87" s="318"/>
      <c r="F87" s="326"/>
    </row>
    <row r="88" spans="1:6">
      <c r="A88" s="313" t="s">
        <v>1562</v>
      </c>
      <c r="B88" s="314" t="s">
        <v>426</v>
      </c>
      <c r="C88" s="315" t="s">
        <v>20</v>
      </c>
      <c r="D88" s="316">
        <f>16/0.25*1.7*0.617</f>
        <v>67.129599999999996</v>
      </c>
      <c r="E88" s="318"/>
      <c r="F88" s="326">
        <f>D88*E88</f>
        <v>0</v>
      </c>
    </row>
    <row r="89" spans="1:6">
      <c r="A89" s="313"/>
      <c r="B89" s="314"/>
      <c r="C89" s="315"/>
      <c r="D89" s="316"/>
      <c r="E89" s="318"/>
      <c r="F89" s="326"/>
    </row>
    <row r="90" spans="1:6">
      <c r="A90" s="313"/>
      <c r="B90" s="314"/>
      <c r="C90" s="315"/>
      <c r="D90" s="316"/>
      <c r="E90" s="318"/>
      <c r="F90" s="326"/>
    </row>
    <row r="91" spans="1:6">
      <c r="A91" s="313"/>
      <c r="B91" s="330" t="s">
        <v>51</v>
      </c>
      <c r="C91" s="328"/>
      <c r="D91" s="630"/>
      <c r="E91" s="318"/>
      <c r="F91" s="662"/>
    </row>
    <row r="92" spans="1:6">
      <c r="A92" s="313"/>
      <c r="B92" s="331"/>
      <c r="C92" s="328"/>
      <c r="D92" s="630"/>
      <c r="E92" s="318"/>
      <c r="F92" s="662"/>
    </row>
    <row r="93" spans="1:6" ht="17.25">
      <c r="A93" s="313" t="s">
        <v>1563</v>
      </c>
      <c r="B93" s="314" t="s">
        <v>432</v>
      </c>
      <c r="C93" s="316" t="s">
        <v>681</v>
      </c>
      <c r="D93" s="316">
        <f>16*0.2</f>
        <v>3.2</v>
      </c>
      <c r="E93" s="318"/>
      <c r="F93" s="326">
        <f>D93*E93</f>
        <v>0</v>
      </c>
    </row>
    <row r="94" spans="1:6">
      <c r="A94" s="313"/>
      <c r="B94" s="314"/>
      <c r="C94" s="315"/>
      <c r="D94" s="316"/>
      <c r="E94" s="318"/>
      <c r="F94" s="326"/>
    </row>
    <row r="95" spans="1:6" ht="17.25">
      <c r="A95" s="313" t="s">
        <v>1564</v>
      </c>
      <c r="B95" s="314" t="s">
        <v>433</v>
      </c>
      <c r="C95" s="316" t="s">
        <v>681</v>
      </c>
      <c r="D95" s="316">
        <f>(3*4.1)+(14.2*0.4*2)</f>
        <v>23.659999999999997</v>
      </c>
      <c r="E95" s="318"/>
      <c r="F95" s="326">
        <f>D95*E95</f>
        <v>0</v>
      </c>
    </row>
    <row r="96" spans="1:6">
      <c r="A96" s="313"/>
      <c r="B96" s="314"/>
      <c r="C96" s="315"/>
      <c r="D96" s="316"/>
      <c r="E96" s="318"/>
      <c r="F96" s="326"/>
    </row>
    <row r="97" spans="1:6" ht="17.25">
      <c r="A97" s="313" t="s">
        <v>1565</v>
      </c>
      <c r="B97" s="314" t="s">
        <v>499</v>
      </c>
      <c r="C97" s="316" t="s">
        <v>681</v>
      </c>
      <c r="D97" s="316">
        <f>(4*4)+(1*0.2*16)</f>
        <v>19.2</v>
      </c>
      <c r="E97" s="318"/>
      <c r="F97" s="326">
        <f>D97*E97</f>
        <v>0</v>
      </c>
    </row>
    <row r="98" spans="1:6">
      <c r="A98" s="313"/>
      <c r="B98" s="314"/>
      <c r="C98" s="315"/>
      <c r="D98" s="316"/>
      <c r="E98" s="318"/>
      <c r="F98" s="326"/>
    </row>
    <row r="99" spans="1:6">
      <c r="A99" s="313"/>
      <c r="B99" s="314"/>
      <c r="C99" s="315"/>
      <c r="D99" s="316"/>
      <c r="E99" s="318"/>
      <c r="F99" s="326"/>
    </row>
    <row r="100" spans="1:6" ht="27" customHeight="1">
      <c r="A100" s="313"/>
      <c r="B100" s="327" t="s">
        <v>397</v>
      </c>
      <c r="C100" s="328" t="s">
        <v>398</v>
      </c>
      <c r="D100" s="316"/>
      <c r="E100" s="318"/>
      <c r="F100" s="662">
        <f>SUM(F67:F99)</f>
        <v>0</v>
      </c>
    </row>
    <row r="101" spans="1:6">
      <c r="A101" s="313"/>
      <c r="B101" s="327"/>
      <c r="C101" s="328"/>
      <c r="D101" s="316"/>
      <c r="E101" s="318"/>
      <c r="F101" s="662"/>
    </row>
    <row r="102" spans="1:6">
      <c r="A102" s="313"/>
      <c r="B102" s="327"/>
      <c r="C102" s="328"/>
      <c r="D102" s="316"/>
      <c r="E102" s="318"/>
      <c r="F102" s="662"/>
    </row>
    <row r="103" spans="1:6">
      <c r="A103" s="313"/>
      <c r="B103" s="327"/>
      <c r="C103" s="328"/>
      <c r="D103" s="316"/>
      <c r="E103" s="318"/>
      <c r="F103" s="662"/>
    </row>
    <row r="104" spans="1:6">
      <c r="A104" s="380" t="s">
        <v>0</v>
      </c>
      <c r="B104" s="381" t="s">
        <v>1</v>
      </c>
      <c r="C104" s="380" t="s">
        <v>2</v>
      </c>
      <c r="D104" s="660" t="s">
        <v>391</v>
      </c>
      <c r="E104" s="604" t="s">
        <v>640</v>
      </c>
      <c r="F104" s="661" t="s">
        <v>392</v>
      </c>
    </row>
    <row r="105" spans="1:6">
      <c r="A105" s="313"/>
      <c r="B105" s="327"/>
      <c r="C105" s="328"/>
      <c r="D105" s="316"/>
      <c r="E105" s="318"/>
      <c r="F105" s="662"/>
    </row>
    <row r="106" spans="1:6">
      <c r="A106" s="313">
        <v>6.4</v>
      </c>
      <c r="B106" s="322" t="s">
        <v>434</v>
      </c>
      <c r="C106" s="328"/>
      <c r="D106" s="316"/>
      <c r="E106" s="318"/>
      <c r="F106" s="662"/>
    </row>
    <row r="107" spans="1:6">
      <c r="A107" s="313"/>
      <c r="B107" s="327"/>
      <c r="C107" s="328"/>
      <c r="D107" s="316"/>
      <c r="E107" s="318"/>
      <c r="F107" s="662"/>
    </row>
    <row r="108" spans="1:6">
      <c r="A108" s="313"/>
      <c r="B108" s="330" t="s">
        <v>500</v>
      </c>
      <c r="C108" s="328"/>
      <c r="D108" s="316"/>
      <c r="E108" s="318"/>
      <c r="F108" s="662"/>
    </row>
    <row r="109" spans="1:6">
      <c r="A109" s="313"/>
      <c r="B109" s="314"/>
      <c r="C109" s="315"/>
      <c r="D109" s="316"/>
      <c r="E109" s="318"/>
      <c r="F109" s="326"/>
    </row>
    <row r="110" spans="1:6" ht="30">
      <c r="A110" s="313"/>
      <c r="B110" s="334" t="s">
        <v>501</v>
      </c>
      <c r="C110" s="315"/>
      <c r="D110" s="316"/>
      <c r="E110" s="318"/>
      <c r="F110" s="326"/>
    </row>
    <row r="111" spans="1:6">
      <c r="A111" s="313"/>
      <c r="B111" s="330" t="s">
        <v>435</v>
      </c>
      <c r="C111" s="315"/>
      <c r="D111" s="316"/>
      <c r="E111" s="318"/>
      <c r="F111" s="326"/>
    </row>
    <row r="112" spans="1:6">
      <c r="A112" s="313"/>
      <c r="B112" s="330"/>
      <c r="C112" s="315"/>
      <c r="D112" s="316"/>
      <c r="E112" s="318"/>
      <c r="F112" s="326"/>
    </row>
    <row r="113" spans="1:6" ht="17.25">
      <c r="A113" s="313" t="s">
        <v>1566</v>
      </c>
      <c r="B113" s="314" t="s">
        <v>436</v>
      </c>
      <c r="C113" s="316" t="s">
        <v>682</v>
      </c>
      <c r="D113" s="316">
        <f>16*0.4*1.5</f>
        <v>9.6000000000000014</v>
      </c>
      <c r="E113" s="318"/>
      <c r="F113" s="326">
        <f>D113*E113</f>
        <v>0</v>
      </c>
    </row>
    <row r="114" spans="1:6">
      <c r="A114" s="313"/>
      <c r="B114" s="314"/>
      <c r="C114" s="315"/>
      <c r="D114" s="316"/>
      <c r="E114" s="318"/>
      <c r="F114" s="326"/>
    </row>
    <row r="115" spans="1:6">
      <c r="A115" s="313"/>
      <c r="B115" s="314"/>
      <c r="C115" s="315"/>
      <c r="D115" s="316"/>
      <c r="E115" s="318"/>
      <c r="F115" s="326"/>
    </row>
    <row r="116" spans="1:6">
      <c r="A116" s="313"/>
      <c r="B116" s="330" t="s">
        <v>437</v>
      </c>
      <c r="C116" s="315"/>
      <c r="D116" s="316"/>
      <c r="E116" s="318"/>
      <c r="F116" s="326"/>
    </row>
    <row r="117" spans="1:6">
      <c r="A117" s="313"/>
      <c r="B117" s="314"/>
      <c r="C117" s="315"/>
      <c r="D117" s="316"/>
      <c r="E117" s="318"/>
      <c r="F117" s="326"/>
    </row>
    <row r="118" spans="1:6" ht="30">
      <c r="A118" s="313"/>
      <c r="B118" s="334" t="s">
        <v>54</v>
      </c>
      <c r="C118" s="315"/>
      <c r="D118" s="316"/>
      <c r="E118" s="318"/>
      <c r="F118" s="326"/>
    </row>
    <row r="119" spans="1:6" ht="30">
      <c r="A119" s="313"/>
      <c r="B119" s="330" t="s">
        <v>55</v>
      </c>
      <c r="C119" s="315"/>
      <c r="D119" s="316"/>
      <c r="E119" s="318"/>
      <c r="F119" s="326"/>
    </row>
    <row r="120" spans="1:6">
      <c r="A120" s="313"/>
      <c r="B120" s="330" t="s">
        <v>56</v>
      </c>
      <c r="C120" s="315"/>
      <c r="D120" s="316"/>
      <c r="E120" s="318"/>
      <c r="F120" s="326"/>
    </row>
    <row r="121" spans="1:6">
      <c r="A121" s="313"/>
      <c r="B121" s="330" t="s">
        <v>57</v>
      </c>
      <c r="C121" s="315"/>
      <c r="D121" s="316"/>
      <c r="E121" s="318"/>
      <c r="F121" s="326"/>
    </row>
    <row r="122" spans="1:6">
      <c r="A122" s="313"/>
      <c r="B122" s="331"/>
      <c r="C122" s="315"/>
      <c r="D122" s="316"/>
      <c r="E122" s="318"/>
      <c r="F122" s="326"/>
    </row>
    <row r="123" spans="1:6" ht="17.25">
      <c r="A123" s="313" t="s">
        <v>1567</v>
      </c>
      <c r="B123" s="314" t="s">
        <v>502</v>
      </c>
      <c r="C123" s="316" t="s">
        <v>681</v>
      </c>
      <c r="D123" s="316">
        <f>16*3</f>
        <v>48</v>
      </c>
      <c r="E123" s="318"/>
      <c r="F123" s="326">
        <f>E123*D123</f>
        <v>0</v>
      </c>
    </row>
    <row r="124" spans="1:6">
      <c r="A124" s="313"/>
      <c r="B124" s="314"/>
      <c r="C124" s="315"/>
      <c r="D124" s="316"/>
      <c r="E124" s="318"/>
      <c r="F124" s="326"/>
    </row>
    <row r="125" spans="1:6" ht="30">
      <c r="A125" s="313"/>
      <c r="B125" s="334" t="s">
        <v>503</v>
      </c>
      <c r="C125" s="315"/>
      <c r="D125" s="316"/>
      <c r="E125" s="318"/>
      <c r="F125" s="326"/>
    </row>
    <row r="126" spans="1:6" ht="30">
      <c r="A126" s="313"/>
      <c r="B126" s="334" t="s">
        <v>504</v>
      </c>
      <c r="C126" s="315"/>
      <c r="D126" s="316"/>
      <c r="E126" s="318"/>
      <c r="F126" s="326"/>
    </row>
    <row r="127" spans="1:6">
      <c r="A127" s="313"/>
      <c r="B127" s="334"/>
      <c r="C127" s="315"/>
      <c r="D127" s="316"/>
      <c r="E127" s="318"/>
      <c r="F127" s="326"/>
    </row>
    <row r="128" spans="1:6" ht="30">
      <c r="A128" s="313" t="s">
        <v>1568</v>
      </c>
      <c r="B128" s="314" t="s">
        <v>505</v>
      </c>
      <c r="C128" s="315"/>
      <c r="D128" s="316"/>
      <c r="E128" s="318"/>
      <c r="F128" s="326"/>
    </row>
    <row r="129" spans="1:6" ht="30">
      <c r="A129" s="313"/>
      <c r="B129" s="314" t="s">
        <v>506</v>
      </c>
      <c r="C129" s="315"/>
      <c r="D129" s="316"/>
      <c r="E129" s="318"/>
      <c r="F129" s="326"/>
    </row>
    <row r="130" spans="1:6">
      <c r="A130" s="313"/>
      <c r="B130" s="314" t="s">
        <v>507</v>
      </c>
      <c r="C130" s="315" t="s">
        <v>52</v>
      </c>
      <c r="D130" s="316">
        <v>16</v>
      </c>
      <c r="E130" s="318"/>
      <c r="F130" s="326">
        <f>D130*E130</f>
        <v>0</v>
      </c>
    </row>
    <row r="131" spans="1:6">
      <c r="A131" s="313"/>
      <c r="B131" s="314"/>
      <c r="C131" s="315"/>
      <c r="D131" s="316"/>
      <c r="E131" s="318"/>
      <c r="F131" s="326"/>
    </row>
    <row r="132" spans="1:6">
      <c r="A132" s="313" t="s">
        <v>1569</v>
      </c>
      <c r="B132" s="314" t="s">
        <v>508</v>
      </c>
      <c r="C132" s="315" t="s">
        <v>52</v>
      </c>
      <c r="D132" s="316">
        <v>16</v>
      </c>
      <c r="E132" s="318"/>
      <c r="F132" s="326">
        <f>D132*E132</f>
        <v>0</v>
      </c>
    </row>
    <row r="133" spans="1:6">
      <c r="A133" s="313"/>
      <c r="B133" s="314"/>
      <c r="C133" s="315"/>
      <c r="D133" s="316"/>
      <c r="E133" s="318"/>
      <c r="F133" s="326"/>
    </row>
    <row r="134" spans="1:6">
      <c r="A134" s="313"/>
      <c r="B134" s="314"/>
      <c r="C134" s="315"/>
      <c r="D134" s="316"/>
      <c r="E134" s="318"/>
      <c r="F134" s="326"/>
    </row>
    <row r="135" spans="1:6">
      <c r="A135" s="313"/>
      <c r="B135" s="314"/>
      <c r="C135" s="315"/>
      <c r="D135" s="316"/>
      <c r="E135" s="318"/>
      <c r="F135" s="326"/>
    </row>
    <row r="136" spans="1:6">
      <c r="A136" s="313"/>
      <c r="B136" s="314"/>
      <c r="C136" s="315"/>
      <c r="D136" s="316"/>
      <c r="E136" s="318"/>
      <c r="F136" s="326"/>
    </row>
    <row r="137" spans="1:6">
      <c r="A137" s="313"/>
      <c r="B137" s="314"/>
      <c r="C137" s="315"/>
      <c r="D137" s="316"/>
      <c r="E137" s="318"/>
      <c r="F137" s="326"/>
    </row>
    <row r="138" spans="1:6">
      <c r="A138" s="313"/>
      <c r="B138" s="314"/>
      <c r="C138" s="315"/>
      <c r="D138" s="316"/>
      <c r="E138" s="318"/>
      <c r="F138" s="326"/>
    </row>
    <row r="139" spans="1:6">
      <c r="A139" s="313"/>
      <c r="B139" s="339"/>
      <c r="C139" s="313"/>
      <c r="D139" s="316"/>
      <c r="E139" s="318"/>
      <c r="F139" s="326"/>
    </row>
    <row r="140" spans="1:6">
      <c r="A140" s="313"/>
      <c r="B140" s="354"/>
      <c r="C140" s="315"/>
      <c r="D140" s="316"/>
      <c r="E140" s="318"/>
      <c r="F140" s="326"/>
    </row>
    <row r="141" spans="1:6">
      <c r="A141" s="313"/>
      <c r="B141" s="314"/>
      <c r="C141" s="315"/>
      <c r="D141" s="316"/>
      <c r="E141" s="318"/>
      <c r="F141" s="326"/>
    </row>
    <row r="142" spans="1:6">
      <c r="A142" s="313"/>
      <c r="B142" s="327" t="s">
        <v>397</v>
      </c>
      <c r="C142" s="328" t="s">
        <v>398</v>
      </c>
      <c r="D142" s="316"/>
      <c r="E142" s="318"/>
      <c r="F142" s="662">
        <f>SUM(F113:F141)</f>
        <v>0</v>
      </c>
    </row>
    <row r="143" spans="1:6">
      <c r="A143" s="313"/>
      <c r="B143" s="327"/>
      <c r="C143" s="328"/>
      <c r="D143" s="316"/>
      <c r="E143" s="318"/>
      <c r="F143" s="662"/>
    </row>
    <row r="144" spans="1:6">
      <c r="A144" s="313"/>
      <c r="B144" s="327"/>
      <c r="C144" s="328"/>
      <c r="D144" s="316"/>
      <c r="E144" s="318"/>
      <c r="F144" s="662"/>
    </row>
    <row r="145" spans="1:6">
      <c r="A145" s="313"/>
      <c r="B145" s="322"/>
      <c r="C145" s="315"/>
      <c r="D145" s="316"/>
      <c r="E145" s="318"/>
      <c r="F145" s="326"/>
    </row>
    <row r="146" spans="1:6">
      <c r="A146" s="313"/>
      <c r="B146" s="322"/>
      <c r="C146" s="315"/>
      <c r="D146" s="316"/>
      <c r="E146" s="318"/>
      <c r="F146" s="326"/>
    </row>
    <row r="147" spans="1:6">
      <c r="A147" s="380" t="s">
        <v>0</v>
      </c>
      <c r="B147" s="381" t="s">
        <v>1</v>
      </c>
      <c r="C147" s="380" t="s">
        <v>2</v>
      </c>
      <c r="D147" s="660" t="s">
        <v>391</v>
      </c>
      <c r="E147" s="604" t="s">
        <v>640</v>
      </c>
      <c r="F147" s="661" t="s">
        <v>392</v>
      </c>
    </row>
    <row r="148" spans="1:6">
      <c r="A148" s="313"/>
      <c r="B148" s="322"/>
      <c r="C148" s="315"/>
      <c r="D148" s="316"/>
      <c r="E148" s="318"/>
      <c r="F148" s="326"/>
    </row>
    <row r="149" spans="1:6">
      <c r="A149" s="313"/>
      <c r="B149" s="322" t="s">
        <v>509</v>
      </c>
      <c r="C149" s="335"/>
      <c r="D149" s="344"/>
      <c r="E149" s="318"/>
      <c r="F149" s="326"/>
    </row>
    <row r="150" spans="1:6">
      <c r="A150" s="313"/>
      <c r="B150" s="322"/>
      <c r="C150" s="335"/>
      <c r="D150" s="344"/>
      <c r="E150" s="318"/>
      <c r="F150" s="326"/>
    </row>
    <row r="151" spans="1:6">
      <c r="A151" s="313"/>
      <c r="B151" s="334"/>
      <c r="C151" s="315"/>
      <c r="D151" s="316"/>
      <c r="E151" s="318"/>
      <c r="F151" s="326"/>
    </row>
    <row r="152" spans="1:6" s="389" customFormat="1">
      <c r="A152" s="146">
        <v>6.5</v>
      </c>
      <c r="B152" s="385" t="s">
        <v>642</v>
      </c>
      <c r="C152" s="146" t="s">
        <v>36</v>
      </c>
      <c r="D152" s="386" t="s">
        <v>36</v>
      </c>
      <c r="E152" s="387"/>
      <c r="F152" s="146" t="s">
        <v>644</v>
      </c>
    </row>
    <row r="153" spans="1:6" s="389" customFormat="1">
      <c r="A153" s="146" t="s">
        <v>36</v>
      </c>
      <c r="B153" s="146" t="s">
        <v>645</v>
      </c>
      <c r="C153" s="146" t="s">
        <v>36</v>
      </c>
      <c r="D153" s="386" t="s">
        <v>36</v>
      </c>
      <c r="E153" s="387"/>
      <c r="F153" s="146" t="s">
        <v>644</v>
      </c>
    </row>
    <row r="154" spans="1:6" s="389" customFormat="1">
      <c r="A154" s="146" t="s">
        <v>36</v>
      </c>
      <c r="B154" s="146" t="s">
        <v>646</v>
      </c>
      <c r="C154" s="146" t="s">
        <v>36</v>
      </c>
      <c r="D154" s="386" t="s">
        <v>36</v>
      </c>
      <c r="E154" s="387"/>
      <c r="F154" s="146" t="s">
        <v>644</v>
      </c>
    </row>
    <row r="155" spans="1:6" s="389" customFormat="1" ht="30">
      <c r="A155" s="146" t="s">
        <v>1570</v>
      </c>
      <c r="B155" s="146" t="s">
        <v>647</v>
      </c>
      <c r="C155" s="146" t="s">
        <v>35</v>
      </c>
      <c r="D155" s="386">
        <v>12</v>
      </c>
      <c r="E155" s="387"/>
      <c r="F155" s="146">
        <f>E155*D155</f>
        <v>0</v>
      </c>
    </row>
    <row r="156" spans="1:6" s="389" customFormat="1">
      <c r="A156" s="146" t="s">
        <v>1571</v>
      </c>
      <c r="B156" s="146" t="s">
        <v>648</v>
      </c>
      <c r="C156" s="146" t="s">
        <v>52</v>
      </c>
      <c r="D156" s="386">
        <v>4.0999999999999996</v>
      </c>
      <c r="E156" s="387"/>
      <c r="F156" s="146">
        <f t="shared" ref="F156:F173" si="0">E156*D156</f>
        <v>0</v>
      </c>
    </row>
    <row r="157" spans="1:6" s="389" customFormat="1">
      <c r="A157" s="146" t="s">
        <v>36</v>
      </c>
      <c r="B157" s="385" t="s">
        <v>649</v>
      </c>
      <c r="C157" s="146" t="s">
        <v>36</v>
      </c>
      <c r="D157" s="386" t="s">
        <v>36</v>
      </c>
      <c r="E157" s="387"/>
      <c r="F157" s="146"/>
    </row>
    <row r="158" spans="1:6" s="389" customFormat="1">
      <c r="A158" s="146" t="s">
        <v>36</v>
      </c>
      <c r="B158" s="146" t="s">
        <v>650</v>
      </c>
      <c r="C158" s="146" t="s">
        <v>36</v>
      </c>
      <c r="D158" s="386"/>
      <c r="E158" s="387"/>
      <c r="F158" s="146"/>
    </row>
    <row r="159" spans="1:6" s="389" customFormat="1">
      <c r="A159" s="146" t="s">
        <v>36</v>
      </c>
      <c r="B159" s="146" t="s">
        <v>651</v>
      </c>
      <c r="C159" s="146" t="s">
        <v>36</v>
      </c>
      <c r="D159" s="386"/>
      <c r="E159" s="387"/>
      <c r="F159" s="146"/>
    </row>
    <row r="160" spans="1:6" s="389" customFormat="1">
      <c r="A160" s="146" t="s">
        <v>1572</v>
      </c>
      <c r="B160" s="146" t="s">
        <v>652</v>
      </c>
      <c r="C160" s="146" t="s">
        <v>52</v>
      </c>
      <c r="D160" s="386">
        <v>16</v>
      </c>
      <c r="E160" s="387"/>
      <c r="F160" s="146">
        <f t="shared" si="0"/>
        <v>0</v>
      </c>
    </row>
    <row r="161" spans="1:6" s="389" customFormat="1">
      <c r="A161" s="146" t="s">
        <v>1573</v>
      </c>
      <c r="B161" s="146" t="s">
        <v>653</v>
      </c>
      <c r="C161" s="146" t="s">
        <v>52</v>
      </c>
      <c r="D161" s="386">
        <v>31</v>
      </c>
      <c r="E161" s="387"/>
      <c r="F161" s="146">
        <f t="shared" si="0"/>
        <v>0</v>
      </c>
    </row>
    <row r="162" spans="1:6" s="389" customFormat="1">
      <c r="A162" s="146" t="s">
        <v>1574</v>
      </c>
      <c r="B162" s="146" t="s">
        <v>1678</v>
      </c>
      <c r="C162" s="146" t="s">
        <v>52</v>
      </c>
      <c r="D162" s="386">
        <v>8.1999999999999993</v>
      </c>
      <c r="E162" s="387"/>
      <c r="F162" s="146">
        <f t="shared" si="0"/>
        <v>0</v>
      </c>
    </row>
    <row r="163" spans="1:6" s="389" customFormat="1">
      <c r="A163" s="146" t="s">
        <v>1575</v>
      </c>
      <c r="B163" s="146" t="s">
        <v>655</v>
      </c>
      <c r="C163" s="146" t="s">
        <v>52</v>
      </c>
      <c r="D163" s="386">
        <v>8.1999999999999993</v>
      </c>
      <c r="E163" s="387"/>
      <c r="F163" s="146">
        <f t="shared" si="0"/>
        <v>0</v>
      </c>
    </row>
    <row r="164" spans="1:6" s="389" customFormat="1">
      <c r="A164" s="146" t="s">
        <v>1576</v>
      </c>
      <c r="B164" s="146" t="s">
        <v>656</v>
      </c>
      <c r="C164" s="146" t="s">
        <v>52</v>
      </c>
      <c r="D164" s="386">
        <f>D163</f>
        <v>8.1999999999999993</v>
      </c>
      <c r="E164" s="387"/>
      <c r="F164" s="146">
        <f t="shared" si="0"/>
        <v>0</v>
      </c>
    </row>
    <row r="165" spans="1:6" s="389" customFormat="1">
      <c r="A165" s="146" t="s">
        <v>1577</v>
      </c>
      <c r="B165" s="146" t="s">
        <v>657</v>
      </c>
      <c r="C165" s="146" t="s">
        <v>52</v>
      </c>
      <c r="D165" s="386">
        <v>8.1999999999999993</v>
      </c>
      <c r="E165" s="387"/>
      <c r="F165" s="146">
        <f t="shared" si="0"/>
        <v>0</v>
      </c>
    </row>
    <row r="166" spans="1:6" s="389" customFormat="1">
      <c r="A166" s="146" t="s">
        <v>1578</v>
      </c>
      <c r="B166" s="146" t="s">
        <v>658</v>
      </c>
      <c r="C166" s="146" t="s">
        <v>36</v>
      </c>
      <c r="D166" s="386" t="s">
        <v>36</v>
      </c>
      <c r="E166" s="387"/>
      <c r="F166" s="146"/>
    </row>
    <row r="167" spans="1:6" s="389" customFormat="1" ht="30">
      <c r="A167" s="146" t="s">
        <v>1579</v>
      </c>
      <c r="B167" s="146" t="s">
        <v>659</v>
      </c>
      <c r="C167" s="146" t="s">
        <v>660</v>
      </c>
      <c r="D167" s="386">
        <v>6</v>
      </c>
      <c r="E167" s="387"/>
      <c r="F167" s="146">
        <f t="shared" si="0"/>
        <v>0</v>
      </c>
    </row>
    <row r="168" spans="1:6" s="389" customFormat="1">
      <c r="A168" s="146"/>
      <c r="B168" s="385" t="s">
        <v>661</v>
      </c>
      <c r="C168" s="146" t="s">
        <v>36</v>
      </c>
      <c r="D168" s="386" t="s">
        <v>36</v>
      </c>
      <c r="E168" s="387"/>
      <c r="F168" s="146"/>
    </row>
    <row r="169" spans="1:6" s="389" customFormat="1">
      <c r="A169" s="146" t="s">
        <v>1580</v>
      </c>
      <c r="B169" s="146" t="s">
        <v>662</v>
      </c>
      <c r="C169" s="146" t="s">
        <v>36</v>
      </c>
      <c r="D169" s="386" t="s">
        <v>36</v>
      </c>
      <c r="E169" s="387"/>
      <c r="F169" s="146"/>
    </row>
    <row r="170" spans="1:6" s="389" customFormat="1">
      <c r="A170" s="146" t="s">
        <v>1581</v>
      </c>
      <c r="B170" s="146" t="s">
        <v>664</v>
      </c>
      <c r="C170" s="146" t="s">
        <v>52</v>
      </c>
      <c r="D170" s="386">
        <v>9</v>
      </c>
      <c r="E170" s="387"/>
      <c r="F170" s="146">
        <f t="shared" si="0"/>
        <v>0</v>
      </c>
    </row>
    <row r="171" spans="1:6" s="389" customFormat="1">
      <c r="A171" s="146" t="s">
        <v>36</v>
      </c>
      <c r="B171" s="146" t="s">
        <v>665</v>
      </c>
      <c r="C171" s="146" t="s">
        <v>36</v>
      </c>
      <c r="D171" s="386" t="s">
        <v>36</v>
      </c>
      <c r="E171" s="387"/>
      <c r="F171" s="146"/>
    </row>
    <row r="172" spans="1:6" s="389" customFormat="1" ht="30">
      <c r="A172" s="146" t="s">
        <v>1582</v>
      </c>
      <c r="B172" s="146" t="s">
        <v>667</v>
      </c>
      <c r="C172" s="146" t="s">
        <v>52</v>
      </c>
      <c r="D172" s="386">
        <f>D170</f>
        <v>9</v>
      </c>
      <c r="E172" s="387"/>
      <c r="F172" s="146">
        <f t="shared" si="0"/>
        <v>0</v>
      </c>
    </row>
    <row r="173" spans="1:6" s="389" customFormat="1">
      <c r="A173" s="146">
        <v>4.6900000000000004</v>
      </c>
      <c r="B173" s="146" t="s">
        <v>675</v>
      </c>
      <c r="C173" s="146" t="s">
        <v>52</v>
      </c>
      <c r="D173" s="386">
        <v>9</v>
      </c>
      <c r="E173" s="387"/>
      <c r="F173" s="146">
        <f t="shared" si="0"/>
        <v>0</v>
      </c>
    </row>
    <row r="174" spans="1:6" ht="27" customHeight="1">
      <c r="A174" s="313"/>
      <c r="B174" s="327" t="s">
        <v>397</v>
      </c>
      <c r="C174" s="328" t="s">
        <v>398</v>
      </c>
      <c r="D174" s="316"/>
      <c r="E174" s="318"/>
      <c r="F174" s="329">
        <f>SUM(F152:F173)</f>
        <v>0</v>
      </c>
    </row>
    <row r="175" spans="1:6" ht="15" customHeight="1">
      <c r="A175" s="313"/>
      <c r="B175" s="322"/>
      <c r="C175" s="315"/>
      <c r="D175" s="316"/>
      <c r="E175" s="318"/>
      <c r="F175" s="326"/>
    </row>
    <row r="176" spans="1:6" ht="15" customHeight="1">
      <c r="A176" s="313"/>
      <c r="B176" s="322"/>
      <c r="C176" s="315"/>
      <c r="D176" s="316"/>
      <c r="E176" s="318"/>
      <c r="F176" s="326"/>
    </row>
    <row r="177" spans="1:6">
      <c r="A177" s="313"/>
      <c r="B177" s="322"/>
      <c r="C177" s="315"/>
      <c r="D177" s="316"/>
      <c r="E177" s="318"/>
      <c r="F177" s="326"/>
    </row>
    <row r="178" spans="1:6">
      <c r="A178" s="380" t="s">
        <v>0</v>
      </c>
      <c r="B178" s="381" t="s">
        <v>1</v>
      </c>
      <c r="C178" s="380" t="s">
        <v>2</v>
      </c>
      <c r="D178" s="660" t="s">
        <v>391</v>
      </c>
      <c r="E178" s="604" t="s">
        <v>640</v>
      </c>
      <c r="F178" s="661" t="s">
        <v>392</v>
      </c>
    </row>
    <row r="179" spans="1:6">
      <c r="A179" s="313">
        <v>6.6</v>
      </c>
      <c r="B179" s="322" t="s">
        <v>438</v>
      </c>
      <c r="C179" s="315"/>
      <c r="D179" s="316"/>
      <c r="E179" s="318"/>
      <c r="F179" s="326"/>
    </row>
    <row r="180" spans="1:6">
      <c r="A180" s="313"/>
      <c r="B180" s="330" t="s">
        <v>19</v>
      </c>
      <c r="C180" s="315"/>
      <c r="D180" s="316"/>
      <c r="E180" s="318"/>
      <c r="F180" s="326"/>
    </row>
    <row r="181" spans="1:6">
      <c r="A181" s="313"/>
      <c r="B181" s="331"/>
      <c r="C181" s="315"/>
      <c r="D181" s="316"/>
      <c r="E181" s="318"/>
      <c r="F181" s="326"/>
    </row>
    <row r="182" spans="1:6">
      <c r="A182" s="313"/>
      <c r="B182" s="330" t="s">
        <v>61</v>
      </c>
      <c r="C182" s="315"/>
      <c r="D182" s="316"/>
      <c r="E182" s="318"/>
      <c r="F182" s="326"/>
    </row>
    <row r="183" spans="1:6">
      <c r="A183" s="313"/>
      <c r="B183" s="331"/>
      <c r="C183" s="315"/>
      <c r="D183" s="316"/>
      <c r="E183" s="318"/>
      <c r="F183" s="326"/>
    </row>
    <row r="184" spans="1:6" ht="30">
      <c r="A184" s="313" t="s">
        <v>1583</v>
      </c>
      <c r="B184" s="314" t="s">
        <v>1679</v>
      </c>
      <c r="C184" s="316" t="s">
        <v>681</v>
      </c>
      <c r="D184" s="316">
        <f>(2.9*4.1)</f>
        <v>11.889999999999999</v>
      </c>
      <c r="E184" s="318"/>
      <c r="F184" s="326">
        <f>D184*E184</f>
        <v>0</v>
      </c>
    </row>
    <row r="185" spans="1:6">
      <c r="A185" s="313"/>
      <c r="B185" s="314"/>
      <c r="C185" s="315"/>
      <c r="D185" s="663"/>
      <c r="E185" s="318"/>
      <c r="F185" s="326"/>
    </row>
    <row r="186" spans="1:6">
      <c r="A186" s="313" t="s">
        <v>1584</v>
      </c>
      <c r="B186" s="330" t="s">
        <v>524</v>
      </c>
      <c r="C186" s="144"/>
      <c r="D186" s="277"/>
      <c r="E186" s="275"/>
      <c r="F186" s="144"/>
    </row>
    <row r="187" spans="1:6" ht="30">
      <c r="A187" s="313"/>
      <c r="B187" s="314" t="s">
        <v>525</v>
      </c>
      <c r="C187" s="145"/>
      <c r="D187" s="664"/>
      <c r="E187" s="275"/>
      <c r="F187" s="144"/>
    </row>
    <row r="188" spans="1:6" ht="17.25">
      <c r="A188" s="313"/>
      <c r="B188" s="314" t="s">
        <v>526</v>
      </c>
      <c r="C188" s="316" t="s">
        <v>681</v>
      </c>
      <c r="D188" s="663">
        <f>12*0.1</f>
        <v>1.2000000000000002</v>
      </c>
      <c r="E188" s="318"/>
      <c r="F188" s="326">
        <f>D188*E188</f>
        <v>0</v>
      </c>
    </row>
    <row r="189" spans="1:6">
      <c r="A189" s="313"/>
      <c r="B189" s="314"/>
      <c r="C189" s="315"/>
      <c r="D189" s="663"/>
      <c r="E189" s="318"/>
      <c r="F189" s="326"/>
    </row>
    <row r="190" spans="1:6" ht="17.25">
      <c r="A190" s="313" t="s">
        <v>1585</v>
      </c>
      <c r="B190" s="314" t="s">
        <v>527</v>
      </c>
      <c r="C190" s="316" t="s">
        <v>681</v>
      </c>
      <c r="D190" s="663">
        <f>D97</f>
        <v>19.2</v>
      </c>
      <c r="E190" s="318"/>
      <c r="F190" s="326">
        <f>D190*E190</f>
        <v>0</v>
      </c>
    </row>
    <row r="191" spans="1:6">
      <c r="A191" s="313"/>
      <c r="B191" s="338"/>
      <c r="C191" s="315"/>
      <c r="D191" s="663"/>
      <c r="E191" s="318"/>
      <c r="F191" s="326"/>
    </row>
    <row r="192" spans="1:6">
      <c r="A192" s="313"/>
      <c r="B192" s="330" t="s">
        <v>528</v>
      </c>
      <c r="C192" s="315"/>
      <c r="D192" s="663"/>
      <c r="E192" s="318"/>
      <c r="F192" s="326"/>
    </row>
    <row r="193" spans="1:6">
      <c r="A193" s="313"/>
      <c r="B193" s="338"/>
      <c r="C193" s="315"/>
      <c r="D193" s="663"/>
      <c r="E193" s="318"/>
      <c r="F193" s="326"/>
    </row>
    <row r="194" spans="1:6">
      <c r="A194" s="313"/>
      <c r="B194" s="330" t="s">
        <v>58</v>
      </c>
      <c r="C194" s="315"/>
      <c r="D194" s="663"/>
      <c r="E194" s="318"/>
      <c r="F194" s="326"/>
    </row>
    <row r="195" spans="1:6">
      <c r="A195" s="313"/>
      <c r="B195" s="330" t="s">
        <v>59</v>
      </c>
      <c r="C195" s="315"/>
      <c r="D195" s="663"/>
      <c r="E195" s="318"/>
      <c r="F195" s="326"/>
    </row>
    <row r="196" spans="1:6">
      <c r="A196" s="313"/>
      <c r="B196" s="331"/>
      <c r="C196" s="315"/>
      <c r="D196" s="663"/>
      <c r="E196" s="318"/>
      <c r="F196" s="326"/>
    </row>
    <row r="197" spans="1:6" ht="30">
      <c r="A197" s="313" t="s">
        <v>1586</v>
      </c>
      <c r="B197" s="314" t="s">
        <v>60</v>
      </c>
      <c r="C197" s="315"/>
      <c r="D197" s="316"/>
      <c r="E197" s="318"/>
      <c r="F197" s="326"/>
    </row>
    <row r="198" spans="1:6" ht="17.25">
      <c r="A198" s="313"/>
      <c r="B198" s="314" t="s">
        <v>440</v>
      </c>
      <c r="C198" s="316" t="s">
        <v>681</v>
      </c>
      <c r="D198" s="316">
        <f>D123</f>
        <v>48</v>
      </c>
      <c r="E198" s="318"/>
      <c r="F198" s="665">
        <f>E198*D198</f>
        <v>0</v>
      </c>
    </row>
    <row r="199" spans="1:6">
      <c r="A199" s="313"/>
      <c r="B199" s="314"/>
      <c r="C199" s="313"/>
      <c r="D199" s="316"/>
      <c r="E199" s="318"/>
      <c r="F199" s="665"/>
    </row>
    <row r="200" spans="1:6" ht="45">
      <c r="A200" s="313"/>
      <c r="B200" s="330" t="s">
        <v>1532</v>
      </c>
      <c r="C200" s="313"/>
      <c r="D200" s="316"/>
      <c r="E200" s="318"/>
      <c r="F200" s="665"/>
    </row>
    <row r="201" spans="1:6">
      <c r="A201" s="313"/>
      <c r="B201" s="330"/>
      <c r="C201" s="313"/>
      <c r="D201" s="316"/>
      <c r="E201" s="318"/>
      <c r="F201" s="665"/>
    </row>
    <row r="202" spans="1:6" ht="17.25">
      <c r="A202" s="313" t="s">
        <v>1587</v>
      </c>
      <c r="B202" s="314" t="s">
        <v>443</v>
      </c>
      <c r="C202" s="316" t="s">
        <v>681</v>
      </c>
      <c r="D202" s="316">
        <f>D198</f>
        <v>48</v>
      </c>
      <c r="E202" s="318"/>
      <c r="F202" s="665">
        <f>E202*D202</f>
        <v>0</v>
      </c>
    </row>
    <row r="203" spans="1:6">
      <c r="A203" s="313"/>
      <c r="B203" s="339"/>
      <c r="C203" s="313"/>
      <c r="D203" s="316"/>
      <c r="E203" s="318"/>
      <c r="F203" s="665"/>
    </row>
    <row r="204" spans="1:6" ht="30">
      <c r="A204" s="313"/>
      <c r="B204" s="330" t="s">
        <v>554</v>
      </c>
      <c r="C204" s="313"/>
      <c r="D204" s="316"/>
      <c r="E204" s="318"/>
      <c r="F204" s="665"/>
    </row>
    <row r="205" spans="1:6" ht="30">
      <c r="A205" s="313"/>
      <c r="B205" s="340" t="s">
        <v>555</v>
      </c>
      <c r="C205" s="313"/>
      <c r="D205" s="316"/>
      <c r="E205" s="318"/>
      <c r="F205" s="665"/>
    </row>
    <row r="206" spans="1:6">
      <c r="A206" s="313"/>
      <c r="B206" s="330" t="s">
        <v>556</v>
      </c>
      <c r="C206" s="313"/>
      <c r="D206" s="316"/>
      <c r="E206" s="318"/>
      <c r="F206" s="665"/>
    </row>
    <row r="207" spans="1:6">
      <c r="A207" s="313"/>
      <c r="B207" s="341"/>
      <c r="C207" s="313"/>
      <c r="D207" s="316"/>
      <c r="E207" s="318"/>
      <c r="F207" s="665"/>
    </row>
    <row r="208" spans="1:6" ht="17.25">
      <c r="A208" s="313" t="s">
        <v>1588</v>
      </c>
      <c r="B208" s="339" t="s">
        <v>444</v>
      </c>
      <c r="C208" s="316" t="s">
        <v>681</v>
      </c>
      <c r="D208" s="316">
        <f>D198</f>
        <v>48</v>
      </c>
      <c r="E208" s="318"/>
      <c r="F208" s="665">
        <f>E208*D208</f>
        <v>0</v>
      </c>
    </row>
    <row r="209" spans="1:6">
      <c r="A209" s="313"/>
      <c r="B209" s="339"/>
      <c r="C209" s="313"/>
      <c r="D209" s="316"/>
      <c r="E209" s="318"/>
      <c r="F209" s="665"/>
    </row>
    <row r="210" spans="1:6">
      <c r="A210" s="313" t="s">
        <v>1589</v>
      </c>
      <c r="B210" s="314" t="s">
        <v>530</v>
      </c>
      <c r="C210" s="315" t="s">
        <v>26</v>
      </c>
      <c r="D210" s="663">
        <v>1</v>
      </c>
      <c r="E210" s="318"/>
      <c r="F210" s="665">
        <f>E210*D210</f>
        <v>0</v>
      </c>
    </row>
    <row r="211" spans="1:6">
      <c r="A211" s="313"/>
      <c r="B211" s="314"/>
      <c r="C211" s="315"/>
      <c r="D211" s="663"/>
      <c r="E211" s="318"/>
      <c r="F211" s="326"/>
    </row>
    <row r="212" spans="1:6">
      <c r="A212" s="313"/>
      <c r="B212" s="314"/>
      <c r="C212" s="315"/>
      <c r="D212" s="663"/>
      <c r="E212" s="318"/>
      <c r="F212" s="326"/>
    </row>
    <row r="213" spans="1:6">
      <c r="A213" s="313"/>
      <c r="B213" s="327" t="s">
        <v>397</v>
      </c>
      <c r="C213" s="328" t="s">
        <v>398</v>
      </c>
      <c r="D213" s="316"/>
      <c r="E213" s="318"/>
      <c r="F213" s="662">
        <f>SUM(F184:F212)</f>
        <v>0</v>
      </c>
    </row>
    <row r="214" spans="1:6">
      <c r="A214" s="380" t="s">
        <v>0</v>
      </c>
      <c r="B214" s="381" t="s">
        <v>1</v>
      </c>
      <c r="C214" s="380" t="s">
        <v>2</v>
      </c>
      <c r="D214" s="660" t="s">
        <v>391</v>
      </c>
      <c r="E214" s="604" t="s">
        <v>640</v>
      </c>
      <c r="F214" s="661" t="s">
        <v>392</v>
      </c>
    </row>
    <row r="215" spans="1:6">
      <c r="A215" s="313"/>
      <c r="B215" s="322" t="s">
        <v>531</v>
      </c>
      <c r="C215" s="344"/>
      <c r="D215" s="344"/>
      <c r="E215" s="627"/>
      <c r="F215" s="666"/>
    </row>
    <row r="216" spans="1:6">
      <c r="A216" s="313"/>
      <c r="B216" s="322"/>
      <c r="C216" s="344"/>
      <c r="D216" s="344"/>
      <c r="E216" s="318"/>
      <c r="F216" s="666"/>
    </row>
    <row r="217" spans="1:6">
      <c r="A217" s="313"/>
      <c r="B217" s="330" t="s">
        <v>445</v>
      </c>
      <c r="C217" s="315"/>
      <c r="D217" s="316"/>
      <c r="E217" s="318"/>
      <c r="F217" s="667"/>
    </row>
    <row r="218" spans="1:6" ht="60">
      <c r="A218" s="313" t="s">
        <v>1590</v>
      </c>
      <c r="B218" s="314" t="s">
        <v>1533</v>
      </c>
      <c r="C218" s="316"/>
      <c r="D218" s="316"/>
      <c r="E218" s="318"/>
      <c r="F218" s="280"/>
    </row>
    <row r="219" spans="1:6" ht="30">
      <c r="A219" s="313" t="s">
        <v>1591</v>
      </c>
      <c r="B219" s="314" t="s">
        <v>551</v>
      </c>
      <c r="C219" s="316" t="s">
        <v>5</v>
      </c>
      <c r="D219" s="316">
        <v>2</v>
      </c>
      <c r="E219" s="318"/>
      <c r="F219" s="280">
        <f>D219*E219</f>
        <v>0</v>
      </c>
    </row>
    <row r="220" spans="1:6">
      <c r="A220" s="313"/>
      <c r="B220" s="314"/>
      <c r="C220" s="316"/>
      <c r="D220" s="316"/>
      <c r="E220" s="318"/>
      <c r="F220" s="280"/>
    </row>
    <row r="221" spans="1:6" ht="30">
      <c r="A221" s="313" t="s">
        <v>1592</v>
      </c>
      <c r="B221" s="314" t="s">
        <v>1399</v>
      </c>
      <c r="C221" s="316" t="s">
        <v>5</v>
      </c>
      <c r="D221" s="316">
        <v>1</v>
      </c>
      <c r="E221" s="318"/>
      <c r="F221" s="280">
        <f>D221*E221</f>
        <v>0</v>
      </c>
    </row>
    <row r="222" spans="1:6">
      <c r="A222" s="313"/>
      <c r="B222" s="314"/>
      <c r="C222" s="144"/>
      <c r="D222" s="144"/>
      <c r="E222" s="144"/>
      <c r="F222" s="144"/>
    </row>
    <row r="223" spans="1:6">
      <c r="A223" s="313"/>
      <c r="B223" s="330" t="s">
        <v>450</v>
      </c>
      <c r="C223" s="316"/>
      <c r="D223" s="316"/>
      <c r="E223" s="318"/>
      <c r="F223" s="280"/>
    </row>
    <row r="224" spans="1:6">
      <c r="A224" s="313" t="s">
        <v>1593</v>
      </c>
      <c r="B224" s="314" t="s">
        <v>533</v>
      </c>
      <c r="C224" s="316" t="s">
        <v>13</v>
      </c>
      <c r="D224" s="316">
        <v>1</v>
      </c>
      <c r="E224" s="318"/>
      <c r="F224" s="280">
        <f t="shared" ref="F224" si="1">D224*E224</f>
        <v>0</v>
      </c>
    </row>
    <row r="225" spans="1:6">
      <c r="A225" s="313"/>
      <c r="B225" s="345"/>
      <c r="C225" s="315"/>
      <c r="D225" s="316"/>
      <c r="E225" s="318"/>
      <c r="F225" s="280"/>
    </row>
    <row r="226" spans="1:6">
      <c r="A226" s="313"/>
      <c r="B226" s="330" t="s">
        <v>451</v>
      </c>
      <c r="C226" s="315"/>
      <c r="D226" s="316"/>
      <c r="E226" s="318"/>
      <c r="F226" s="280"/>
    </row>
    <row r="227" spans="1:6" ht="135">
      <c r="A227" s="313"/>
      <c r="B227" s="330" t="s">
        <v>1534</v>
      </c>
      <c r="C227" s="316"/>
      <c r="D227" s="316"/>
      <c r="E227" s="318"/>
      <c r="F227" s="667"/>
    </row>
    <row r="228" spans="1:6">
      <c r="A228" s="313"/>
      <c r="B228" s="330" t="s">
        <v>458</v>
      </c>
      <c r="C228" s="316"/>
      <c r="D228" s="316"/>
      <c r="E228" s="318"/>
      <c r="F228" s="280"/>
    </row>
    <row r="229" spans="1:6">
      <c r="A229" s="313"/>
      <c r="B229" s="345"/>
      <c r="C229" s="316"/>
      <c r="D229" s="316"/>
      <c r="E229" s="318"/>
      <c r="F229" s="280"/>
    </row>
    <row r="230" spans="1:6">
      <c r="A230" s="313" t="s">
        <v>1594</v>
      </c>
      <c r="B230" s="314" t="s">
        <v>459</v>
      </c>
      <c r="C230" s="316" t="s">
        <v>13</v>
      </c>
      <c r="D230" s="316">
        <v>1</v>
      </c>
      <c r="E230" s="318"/>
      <c r="F230" s="280">
        <f t="shared" ref="F230" si="2">D230*E230</f>
        <v>0</v>
      </c>
    </row>
    <row r="231" spans="1:6">
      <c r="A231" s="313"/>
      <c r="B231" s="346"/>
      <c r="C231" s="315"/>
      <c r="D231" s="316"/>
      <c r="E231" s="318"/>
      <c r="F231" s="280"/>
    </row>
    <row r="232" spans="1:6">
      <c r="A232" s="313"/>
      <c r="B232" s="330" t="s">
        <v>460</v>
      </c>
      <c r="C232" s="315"/>
      <c r="D232" s="316"/>
      <c r="E232" s="318"/>
      <c r="F232" s="280"/>
    </row>
    <row r="233" spans="1:6">
      <c r="A233" s="313"/>
      <c r="B233" s="346"/>
      <c r="C233" s="315"/>
      <c r="D233" s="316"/>
      <c r="E233" s="318"/>
      <c r="F233" s="280"/>
    </row>
    <row r="234" spans="1:6" ht="105">
      <c r="A234" s="313"/>
      <c r="B234" s="330" t="s">
        <v>1027</v>
      </c>
      <c r="C234" s="316"/>
      <c r="D234" s="316"/>
      <c r="E234" s="318"/>
      <c r="F234" s="280"/>
    </row>
    <row r="235" spans="1:6">
      <c r="A235" s="313"/>
      <c r="B235" s="345"/>
      <c r="C235" s="316"/>
      <c r="D235" s="316"/>
      <c r="E235" s="318"/>
      <c r="F235" s="667"/>
    </row>
    <row r="236" spans="1:6" ht="75">
      <c r="A236" s="313" t="s">
        <v>1595</v>
      </c>
      <c r="B236" s="314" t="s">
        <v>1535</v>
      </c>
      <c r="C236" s="316" t="s">
        <v>4</v>
      </c>
      <c r="D236" s="316">
        <v>10</v>
      </c>
      <c r="E236" s="318"/>
      <c r="F236" s="667">
        <f t="shared" ref="F236" si="3">D236*E236</f>
        <v>0</v>
      </c>
    </row>
    <row r="237" spans="1:6" ht="30">
      <c r="A237" s="313" t="s">
        <v>1596</v>
      </c>
      <c r="B237" s="314" t="s">
        <v>470</v>
      </c>
      <c r="C237" s="316"/>
      <c r="D237" s="316"/>
      <c r="E237" s="318"/>
      <c r="F237" s="280"/>
    </row>
    <row r="238" spans="1:6" ht="30">
      <c r="A238" s="313"/>
      <c r="B238" s="314" t="s">
        <v>471</v>
      </c>
      <c r="C238" s="316"/>
      <c r="D238" s="316"/>
      <c r="E238" s="318"/>
      <c r="F238" s="280"/>
    </row>
    <row r="239" spans="1:6">
      <c r="A239" s="313"/>
      <c r="B239" s="314" t="s">
        <v>610</v>
      </c>
      <c r="C239" s="316" t="s">
        <v>5</v>
      </c>
      <c r="D239" s="316">
        <v>1</v>
      </c>
      <c r="E239" s="318"/>
      <c r="F239" s="667">
        <f t="shared" ref="F239" si="4">D239*E239</f>
        <v>0</v>
      </c>
    </row>
    <row r="240" spans="1:6">
      <c r="A240" s="313"/>
      <c r="B240" s="346"/>
      <c r="C240" s="316"/>
      <c r="D240" s="316"/>
      <c r="E240" s="318"/>
      <c r="F240" s="280"/>
    </row>
    <row r="241" spans="1:6">
      <c r="A241" s="313"/>
      <c r="B241" s="346"/>
      <c r="C241" s="316"/>
      <c r="D241" s="316"/>
      <c r="E241" s="318"/>
      <c r="F241" s="280"/>
    </row>
    <row r="242" spans="1:6">
      <c r="A242" s="313"/>
      <c r="B242" s="327" t="s">
        <v>397</v>
      </c>
      <c r="C242" s="328" t="s">
        <v>398</v>
      </c>
      <c r="D242" s="316"/>
      <c r="E242" s="318"/>
      <c r="F242" s="662">
        <f>SUM(F219:F241)</f>
        <v>0</v>
      </c>
    </row>
    <row r="243" spans="1:6">
      <c r="A243" s="380" t="s">
        <v>0</v>
      </c>
      <c r="B243" s="381" t="s">
        <v>1</v>
      </c>
      <c r="C243" s="380" t="s">
        <v>2</v>
      </c>
      <c r="D243" s="660" t="s">
        <v>391</v>
      </c>
      <c r="E243" s="604" t="s">
        <v>640</v>
      </c>
      <c r="F243" s="661" t="s">
        <v>392</v>
      </c>
    </row>
    <row r="244" spans="1:6">
      <c r="A244" s="313">
        <v>6.8</v>
      </c>
      <c r="B244" s="322" t="s">
        <v>800</v>
      </c>
      <c r="C244" s="313"/>
      <c r="D244" s="369"/>
      <c r="E244" s="361"/>
      <c r="F244" s="324"/>
    </row>
    <row r="245" spans="1:6" s="111" customFormat="1" ht="16.149999999999999" customHeight="1">
      <c r="A245" s="347"/>
      <c r="B245" s="330" t="s">
        <v>27</v>
      </c>
      <c r="C245" s="348"/>
      <c r="D245" s="373"/>
      <c r="E245" s="365"/>
      <c r="F245" s="341"/>
    </row>
    <row r="246" spans="1:6" s="111" customFormat="1" ht="16.899999999999999" customHeight="1">
      <c r="A246" s="347"/>
      <c r="B246" s="330" t="s">
        <v>28</v>
      </c>
      <c r="C246" s="348"/>
      <c r="D246" s="373"/>
      <c r="E246" s="365"/>
      <c r="F246" s="341"/>
    </row>
    <row r="247" spans="1:6" s="111" customFormat="1" ht="15.6" customHeight="1">
      <c r="A247" s="347"/>
      <c r="B247" s="349"/>
      <c r="C247" s="348"/>
      <c r="D247" s="373"/>
      <c r="E247" s="365"/>
      <c r="F247" s="341"/>
    </row>
    <row r="248" spans="1:6" s="111" customFormat="1" ht="30">
      <c r="A248" s="350" t="s">
        <v>1597</v>
      </c>
      <c r="B248" s="314" t="s">
        <v>799</v>
      </c>
      <c r="C248" s="351" t="s">
        <v>750</v>
      </c>
      <c r="D248" s="374">
        <f>1.8*2*4</f>
        <v>14.4</v>
      </c>
      <c r="E248" s="366"/>
      <c r="F248" s="668">
        <f>D248*E248</f>
        <v>0</v>
      </c>
    </row>
    <row r="249" spans="1:6" s="111" customFormat="1" ht="30">
      <c r="A249" s="350"/>
      <c r="B249" s="314" t="s">
        <v>801</v>
      </c>
      <c r="C249" s="351"/>
      <c r="D249" s="374"/>
      <c r="E249" s="366"/>
      <c r="F249" s="668"/>
    </row>
    <row r="250" spans="1:6" s="111" customFormat="1">
      <c r="A250" s="350"/>
      <c r="B250" s="314"/>
      <c r="C250" s="351"/>
      <c r="D250" s="374"/>
      <c r="E250" s="366"/>
      <c r="F250" s="668"/>
    </row>
    <row r="251" spans="1:6" s="111" customFormat="1" ht="30">
      <c r="A251" s="350" t="s">
        <v>1598</v>
      </c>
      <c r="B251" s="314" t="s">
        <v>1537</v>
      </c>
      <c r="C251" s="351" t="s">
        <v>750</v>
      </c>
      <c r="D251" s="374">
        <v>15</v>
      </c>
      <c r="E251" s="366"/>
      <c r="F251" s="668">
        <f>D251*E251</f>
        <v>0</v>
      </c>
    </row>
    <row r="252" spans="1:6" s="111" customFormat="1">
      <c r="A252" s="350"/>
      <c r="B252" s="353"/>
      <c r="C252" s="351"/>
      <c r="D252" s="374"/>
      <c r="E252" s="366"/>
      <c r="F252" s="668"/>
    </row>
    <row r="253" spans="1:6" s="111" customFormat="1">
      <c r="A253" s="350"/>
      <c r="B253" s="330" t="s">
        <v>755</v>
      </c>
      <c r="C253" s="351"/>
      <c r="D253" s="374"/>
      <c r="E253" s="366"/>
      <c r="F253" s="668"/>
    </row>
    <row r="254" spans="1:6" s="111" customFormat="1" ht="21" customHeight="1">
      <c r="A254" s="350" t="s">
        <v>1599</v>
      </c>
      <c r="B254" s="314" t="s">
        <v>756</v>
      </c>
      <c r="C254" s="351" t="s">
        <v>750</v>
      </c>
      <c r="D254" s="374">
        <f>2*4*0.15</f>
        <v>1.2</v>
      </c>
      <c r="E254" s="366"/>
      <c r="F254" s="668">
        <f>D254*E254</f>
        <v>0</v>
      </c>
    </row>
    <row r="255" spans="1:6" s="111" customFormat="1" ht="21" customHeight="1">
      <c r="A255" s="350"/>
      <c r="B255" s="314" t="s">
        <v>757</v>
      </c>
      <c r="C255" s="351"/>
      <c r="D255" s="374"/>
      <c r="E255" s="366"/>
      <c r="F255" s="668"/>
    </row>
    <row r="256" spans="1:6" s="111" customFormat="1">
      <c r="A256" s="350"/>
      <c r="B256" s="353"/>
      <c r="C256" s="351"/>
      <c r="D256" s="374"/>
      <c r="E256" s="366"/>
      <c r="F256" s="668"/>
    </row>
    <row r="257" spans="1:6" s="111" customFormat="1">
      <c r="A257" s="350"/>
      <c r="B257" s="330" t="s">
        <v>758</v>
      </c>
      <c r="C257" s="351"/>
      <c r="D257" s="374"/>
      <c r="E257" s="366"/>
      <c r="F257" s="668"/>
    </row>
    <row r="258" spans="1:6" s="111" customFormat="1">
      <c r="A258" s="350"/>
      <c r="B258" s="330"/>
      <c r="C258" s="351"/>
      <c r="D258" s="374"/>
      <c r="E258" s="366"/>
      <c r="F258" s="668"/>
    </row>
    <row r="259" spans="1:6" s="111" customFormat="1">
      <c r="A259" s="350"/>
      <c r="B259" s="330" t="s">
        <v>759</v>
      </c>
      <c r="C259" s="351"/>
      <c r="D259" s="374"/>
      <c r="E259" s="366"/>
      <c r="F259" s="668"/>
    </row>
    <row r="260" spans="1:6" s="111" customFormat="1">
      <c r="A260" s="350"/>
      <c r="B260" s="353"/>
      <c r="C260" s="351"/>
      <c r="D260" s="374"/>
      <c r="E260" s="366"/>
      <c r="F260" s="668"/>
    </row>
    <row r="261" spans="1:6" s="111" customFormat="1" ht="44.45" customHeight="1">
      <c r="A261" s="350" t="s">
        <v>1600</v>
      </c>
      <c r="B261" s="314" t="s">
        <v>1538</v>
      </c>
      <c r="C261" s="351" t="s">
        <v>761</v>
      </c>
      <c r="D261" s="374">
        <v>130</v>
      </c>
      <c r="E261" s="366"/>
      <c r="F261" s="668">
        <f>D261*E261</f>
        <v>0</v>
      </c>
    </row>
    <row r="262" spans="1:6" s="111" customFormat="1" ht="30">
      <c r="A262" s="350" t="s">
        <v>1601</v>
      </c>
      <c r="B262" s="314" t="s">
        <v>764</v>
      </c>
      <c r="C262" s="351" t="s">
        <v>765</v>
      </c>
      <c r="D262" s="374">
        <v>12.5</v>
      </c>
      <c r="E262" s="366"/>
      <c r="F262" s="668">
        <f>D262*E262</f>
        <v>0</v>
      </c>
    </row>
    <row r="263" spans="1:6" s="111" customFormat="1">
      <c r="A263" s="350"/>
      <c r="B263" s="353"/>
      <c r="C263" s="351"/>
      <c r="D263" s="374"/>
      <c r="E263" s="366"/>
      <c r="F263" s="668"/>
    </row>
    <row r="264" spans="1:6" s="111" customFormat="1">
      <c r="A264" s="350"/>
      <c r="B264" s="334" t="s">
        <v>766</v>
      </c>
      <c r="C264" s="351"/>
      <c r="D264" s="374"/>
      <c r="E264" s="366"/>
      <c r="F264" s="668"/>
    </row>
    <row r="265" spans="1:6" s="111" customFormat="1" ht="30">
      <c r="A265" s="350"/>
      <c r="B265" s="330" t="s">
        <v>55</v>
      </c>
      <c r="C265" s="351"/>
      <c r="D265" s="374"/>
      <c r="E265" s="366"/>
      <c r="F265" s="668"/>
    </row>
    <row r="266" spans="1:6" s="111" customFormat="1">
      <c r="A266" s="350"/>
      <c r="B266" s="330" t="s">
        <v>56</v>
      </c>
      <c r="C266" s="351"/>
      <c r="D266" s="374"/>
      <c r="E266" s="366"/>
      <c r="F266" s="668"/>
    </row>
    <row r="267" spans="1:6" s="111" customFormat="1">
      <c r="A267" s="350"/>
      <c r="B267" s="330" t="s">
        <v>57</v>
      </c>
      <c r="C267" s="351"/>
      <c r="D267" s="374"/>
      <c r="E267" s="366"/>
      <c r="F267" s="668"/>
    </row>
    <row r="268" spans="1:6" s="111" customFormat="1">
      <c r="A268" s="350"/>
      <c r="B268" s="353"/>
      <c r="C268" s="351"/>
      <c r="D268" s="374"/>
      <c r="E268" s="366"/>
      <c r="F268" s="668"/>
    </row>
    <row r="269" spans="1:6" s="111" customFormat="1">
      <c r="A269" s="350" t="s">
        <v>1602</v>
      </c>
      <c r="B269" s="314" t="s">
        <v>767</v>
      </c>
      <c r="C269" s="351" t="s">
        <v>768</v>
      </c>
      <c r="D269" s="374">
        <v>22</v>
      </c>
      <c r="E269" s="366"/>
      <c r="F269" s="668">
        <f>D269*E269</f>
        <v>0</v>
      </c>
    </row>
    <row r="270" spans="1:6" s="111" customFormat="1">
      <c r="A270" s="350"/>
      <c r="B270" s="314"/>
      <c r="C270" s="351"/>
      <c r="D270" s="374"/>
      <c r="E270" s="366"/>
      <c r="F270" s="668"/>
    </row>
    <row r="271" spans="1:6" s="111" customFormat="1">
      <c r="A271" s="350"/>
      <c r="B271" s="330" t="s">
        <v>61</v>
      </c>
      <c r="C271" s="351"/>
      <c r="D271" s="374"/>
      <c r="E271" s="366"/>
      <c r="F271" s="668"/>
    </row>
    <row r="272" spans="1:6" s="111" customFormat="1">
      <c r="A272" s="350"/>
      <c r="B272" s="353"/>
      <c r="C272" s="351"/>
      <c r="D272" s="374"/>
      <c r="E272" s="366"/>
      <c r="F272" s="668"/>
    </row>
    <row r="273" spans="1:6" s="111" customFormat="1" ht="45">
      <c r="A273" s="350" t="s">
        <v>1603</v>
      </c>
      <c r="B273" s="314" t="s">
        <v>1539</v>
      </c>
      <c r="C273" s="351" t="s">
        <v>768</v>
      </c>
      <c r="D273" s="374">
        <v>22</v>
      </c>
      <c r="E273" s="366"/>
      <c r="F273" s="668">
        <f>D273*E273</f>
        <v>0</v>
      </c>
    </row>
    <row r="274" spans="1:6" s="111" customFormat="1">
      <c r="A274" s="350"/>
      <c r="B274" s="314"/>
      <c r="C274" s="351"/>
      <c r="D274" s="374"/>
      <c r="E274" s="366"/>
      <c r="F274" s="668"/>
    </row>
    <row r="275" spans="1:6" s="111" customFormat="1">
      <c r="A275" s="350"/>
      <c r="B275" s="330" t="s">
        <v>755</v>
      </c>
      <c r="C275" s="351"/>
      <c r="D275" s="374"/>
      <c r="E275" s="366"/>
      <c r="F275" s="668"/>
    </row>
    <row r="276" spans="1:6" s="111" customFormat="1">
      <c r="A276" s="350"/>
      <c r="B276" s="353"/>
      <c r="C276" s="351"/>
      <c r="D276" s="374"/>
      <c r="E276" s="366"/>
      <c r="F276" s="668"/>
    </row>
    <row r="277" spans="1:6" s="111" customFormat="1" ht="30">
      <c r="A277" s="350" t="s">
        <v>1604</v>
      </c>
      <c r="B277" s="314" t="s">
        <v>771</v>
      </c>
      <c r="C277" s="351" t="s">
        <v>750</v>
      </c>
      <c r="D277" s="374">
        <f>2*4*0.15</f>
        <v>1.2</v>
      </c>
      <c r="E277" s="366"/>
      <c r="F277" s="668">
        <f>D277*E277</f>
        <v>0</v>
      </c>
    </row>
    <row r="278" spans="1:6" s="111" customFormat="1" ht="30">
      <c r="A278" s="350"/>
      <c r="B278" s="314" t="s">
        <v>772</v>
      </c>
      <c r="C278" s="351"/>
      <c r="D278" s="374"/>
      <c r="E278" s="366"/>
      <c r="F278" s="668"/>
    </row>
    <row r="279" spans="1:6" s="111" customFormat="1">
      <c r="A279" s="350"/>
      <c r="B279" s="314"/>
      <c r="C279" s="351"/>
      <c r="D279" s="374"/>
      <c r="E279" s="366"/>
      <c r="F279" s="668"/>
    </row>
    <row r="280" spans="1:6" s="394" customFormat="1">
      <c r="A280" s="347"/>
      <c r="B280" s="327" t="s">
        <v>1540</v>
      </c>
      <c r="C280" s="390"/>
      <c r="D280" s="391"/>
      <c r="E280" s="392"/>
      <c r="F280" s="669">
        <f>SUM(F245:F279)</f>
        <v>0</v>
      </c>
    </row>
    <row r="281" spans="1:6" s="394" customFormat="1">
      <c r="A281" s="347"/>
      <c r="B281" s="327"/>
      <c r="C281" s="390"/>
      <c r="D281" s="391"/>
      <c r="E281" s="392"/>
      <c r="F281" s="669"/>
    </row>
    <row r="282" spans="1:6" s="394" customFormat="1">
      <c r="A282" s="347"/>
      <c r="B282" s="327"/>
      <c r="C282" s="390"/>
      <c r="D282" s="391"/>
      <c r="E282" s="392"/>
      <c r="F282" s="669"/>
    </row>
    <row r="283" spans="1:6">
      <c r="A283" s="380" t="s">
        <v>0</v>
      </c>
      <c r="B283" s="381" t="s">
        <v>1</v>
      </c>
      <c r="C283" s="380" t="s">
        <v>2</v>
      </c>
      <c r="D283" s="660" t="s">
        <v>391</v>
      </c>
      <c r="E283" s="604" t="s">
        <v>640</v>
      </c>
      <c r="F283" s="661" t="s">
        <v>392</v>
      </c>
    </row>
    <row r="284" spans="1:6">
      <c r="A284" s="380"/>
      <c r="B284" s="381" t="s">
        <v>1544</v>
      </c>
      <c r="C284" s="380"/>
      <c r="D284" s="660"/>
      <c r="E284" s="604"/>
      <c r="F284" s="669">
        <f>F280</f>
        <v>0</v>
      </c>
    </row>
    <row r="285" spans="1:6" s="111" customFormat="1">
      <c r="A285" s="350"/>
      <c r="B285" s="330" t="s">
        <v>758</v>
      </c>
      <c r="C285" s="351"/>
      <c r="D285" s="374"/>
      <c r="E285" s="366"/>
      <c r="F285" s="668"/>
    </row>
    <row r="286" spans="1:6" s="111" customFormat="1">
      <c r="A286" s="350"/>
      <c r="B286" s="330"/>
      <c r="C286" s="351"/>
      <c r="D286" s="374"/>
      <c r="E286" s="366"/>
      <c r="F286" s="668"/>
    </row>
    <row r="287" spans="1:6" s="111" customFormat="1">
      <c r="A287" s="350"/>
      <c r="B287" s="330" t="s">
        <v>759</v>
      </c>
      <c r="C287" s="351"/>
      <c r="D287" s="374"/>
      <c r="E287" s="366"/>
      <c r="F287" s="668"/>
    </row>
    <row r="288" spans="1:6" s="111" customFormat="1">
      <c r="A288" s="350"/>
      <c r="B288" s="353"/>
      <c r="C288" s="351"/>
      <c r="D288" s="374"/>
      <c r="E288" s="366"/>
      <c r="F288" s="668"/>
    </row>
    <row r="289" spans="1:6" s="111" customFormat="1" ht="30">
      <c r="A289" s="350" t="s">
        <v>1605</v>
      </c>
      <c r="B289" s="314" t="s">
        <v>760</v>
      </c>
      <c r="C289" s="351" t="s">
        <v>761</v>
      </c>
      <c r="D289" s="374">
        <v>65</v>
      </c>
      <c r="E289" s="366"/>
      <c r="F289" s="668">
        <f>D289*E289</f>
        <v>0</v>
      </c>
    </row>
    <row r="290" spans="1:6" s="111" customFormat="1" ht="30">
      <c r="A290" s="350"/>
      <c r="B290" s="314" t="s">
        <v>773</v>
      </c>
      <c r="C290" s="351"/>
      <c r="D290" s="374"/>
      <c r="E290" s="366"/>
      <c r="F290" s="668"/>
    </row>
    <row r="291" spans="1:6" s="111" customFormat="1">
      <c r="A291" s="350"/>
      <c r="B291" s="314" t="s">
        <v>774</v>
      </c>
      <c r="C291" s="351"/>
      <c r="D291" s="374"/>
      <c r="E291" s="366"/>
      <c r="F291" s="668"/>
    </row>
    <row r="292" spans="1:6" s="111" customFormat="1">
      <c r="A292" s="350"/>
      <c r="B292" s="353"/>
      <c r="C292" s="351"/>
      <c r="D292" s="374"/>
      <c r="E292" s="366"/>
      <c r="F292" s="668"/>
    </row>
    <row r="293" spans="1:6" s="111" customFormat="1" ht="30">
      <c r="A293" s="350" t="s">
        <v>1606</v>
      </c>
      <c r="B293" s="314" t="s">
        <v>764</v>
      </c>
      <c r="C293" s="351" t="s">
        <v>765</v>
      </c>
      <c r="D293" s="374">
        <v>12.5</v>
      </c>
      <c r="E293" s="366"/>
      <c r="F293" s="668">
        <f>D293*E293</f>
        <v>0</v>
      </c>
    </row>
    <row r="294" spans="1:6" s="111" customFormat="1">
      <c r="A294" s="350"/>
      <c r="B294" s="314"/>
      <c r="C294" s="351"/>
      <c r="D294" s="374"/>
      <c r="E294" s="366"/>
      <c r="F294" s="668"/>
    </row>
    <row r="295" spans="1:6" s="111" customFormat="1">
      <c r="A295" s="350" t="s">
        <v>1607</v>
      </c>
      <c r="B295" s="314" t="s">
        <v>775</v>
      </c>
      <c r="C295" s="351" t="s">
        <v>768</v>
      </c>
      <c r="D295" s="374">
        <v>12.5</v>
      </c>
      <c r="E295" s="366"/>
      <c r="F295" s="668">
        <f>D295*E295</f>
        <v>0</v>
      </c>
    </row>
    <row r="296" spans="1:6" s="111" customFormat="1">
      <c r="A296" s="350"/>
      <c r="B296" s="314"/>
      <c r="C296" s="351"/>
      <c r="D296" s="374"/>
      <c r="E296" s="366"/>
      <c r="F296" s="668"/>
    </row>
    <row r="297" spans="1:6" s="111" customFormat="1">
      <c r="A297" s="350" t="s">
        <v>1608</v>
      </c>
      <c r="B297" s="314" t="s">
        <v>777</v>
      </c>
      <c r="C297" s="351" t="s">
        <v>778</v>
      </c>
      <c r="D297" s="374">
        <v>1</v>
      </c>
      <c r="E297" s="366"/>
      <c r="F297" s="668">
        <f>D297*E297</f>
        <v>0</v>
      </c>
    </row>
    <row r="298" spans="1:6" s="111" customFormat="1">
      <c r="A298" s="350"/>
      <c r="B298" s="353"/>
      <c r="C298" s="351"/>
      <c r="D298" s="374"/>
      <c r="E298" s="366"/>
      <c r="F298" s="668"/>
    </row>
    <row r="299" spans="1:6" s="111" customFormat="1" ht="45">
      <c r="A299" s="350" t="s">
        <v>1609</v>
      </c>
      <c r="B299" s="314" t="s">
        <v>1514</v>
      </c>
      <c r="C299" s="351" t="s">
        <v>396</v>
      </c>
      <c r="D299" s="374">
        <v>1</v>
      </c>
      <c r="E299" s="366"/>
      <c r="F299" s="668">
        <f>D299*E299</f>
        <v>0</v>
      </c>
    </row>
    <row r="300" spans="1:6" s="111" customFormat="1">
      <c r="A300" s="350"/>
      <c r="B300" s="314"/>
      <c r="C300" s="351"/>
      <c r="D300" s="374"/>
      <c r="E300" s="366"/>
      <c r="F300" s="668"/>
    </row>
    <row r="301" spans="1:6" s="111" customFormat="1" ht="30">
      <c r="A301" s="350" t="s">
        <v>1610</v>
      </c>
      <c r="B301" s="314" t="s">
        <v>1541</v>
      </c>
      <c r="C301" s="351" t="s">
        <v>765</v>
      </c>
      <c r="D301" s="374">
        <v>12</v>
      </c>
      <c r="E301" s="366"/>
      <c r="F301" s="668">
        <f>D301*E301</f>
        <v>0</v>
      </c>
    </row>
    <row r="302" spans="1:6" s="111" customFormat="1">
      <c r="A302" s="350"/>
      <c r="B302" s="314"/>
      <c r="C302" s="351"/>
      <c r="D302" s="374"/>
      <c r="E302" s="366"/>
      <c r="F302" s="668"/>
    </row>
    <row r="303" spans="1:6" s="111" customFormat="1">
      <c r="A303" s="350"/>
      <c r="B303" s="330" t="s">
        <v>755</v>
      </c>
      <c r="C303" s="351"/>
      <c r="D303" s="374"/>
      <c r="E303" s="366"/>
      <c r="F303" s="668"/>
    </row>
    <row r="304" spans="1:6" s="111" customFormat="1">
      <c r="A304" s="350"/>
      <c r="B304" s="353"/>
      <c r="C304" s="351"/>
      <c r="D304" s="374"/>
      <c r="E304" s="366"/>
      <c r="F304" s="668"/>
    </row>
    <row r="305" spans="1:6" s="111" customFormat="1" ht="30">
      <c r="A305" s="350" t="s">
        <v>1611</v>
      </c>
      <c r="B305" s="314" t="s">
        <v>1542</v>
      </c>
      <c r="C305" s="351" t="s">
        <v>750</v>
      </c>
      <c r="D305" s="374">
        <v>0.3</v>
      </c>
      <c r="E305" s="366"/>
      <c r="F305" s="668">
        <f>D305*E305</f>
        <v>0</v>
      </c>
    </row>
    <row r="306" spans="1:6" s="111" customFormat="1">
      <c r="A306" s="350"/>
      <c r="B306" s="314"/>
      <c r="C306" s="351"/>
      <c r="D306" s="374"/>
      <c r="E306" s="366"/>
      <c r="F306" s="668"/>
    </row>
    <row r="307" spans="1:6" s="111" customFormat="1" ht="60">
      <c r="A307" s="350" t="s">
        <v>1612</v>
      </c>
      <c r="B307" s="314" t="s">
        <v>1543</v>
      </c>
      <c r="C307" s="351" t="s">
        <v>761</v>
      </c>
      <c r="D307" s="374">
        <v>22</v>
      </c>
      <c r="E307" s="366"/>
      <c r="F307" s="668">
        <f>D307*E307</f>
        <v>0</v>
      </c>
    </row>
    <row r="308" spans="1:6" s="111" customFormat="1">
      <c r="A308" s="350"/>
      <c r="B308" s="314"/>
      <c r="C308" s="351"/>
      <c r="D308" s="374"/>
      <c r="E308" s="366"/>
      <c r="F308" s="668"/>
    </row>
    <row r="309" spans="1:6" s="111" customFormat="1">
      <c r="A309" s="350"/>
      <c r="B309" s="314"/>
      <c r="C309" s="351"/>
      <c r="D309" s="374"/>
      <c r="E309" s="366"/>
      <c r="F309" s="668"/>
    </row>
    <row r="310" spans="1:6">
      <c r="A310" s="313"/>
      <c r="B310" s="343"/>
      <c r="C310" s="313"/>
      <c r="D310" s="369"/>
      <c r="E310" s="361"/>
      <c r="F310" s="324"/>
    </row>
    <row r="311" spans="1:6">
      <c r="A311" s="313"/>
      <c r="B311" s="327" t="s">
        <v>397</v>
      </c>
      <c r="C311" s="328" t="s">
        <v>398</v>
      </c>
      <c r="D311" s="370"/>
      <c r="E311" s="362"/>
      <c r="F311" s="333">
        <f>SUM(F284:F310)</f>
        <v>0</v>
      </c>
    </row>
    <row r="312" spans="1:6">
      <c r="A312" s="313"/>
      <c r="B312" s="322"/>
      <c r="C312" s="315"/>
      <c r="D312" s="316"/>
      <c r="E312" s="318"/>
      <c r="F312" s="326"/>
    </row>
    <row r="313" spans="1:6">
      <c r="A313" s="380" t="s">
        <v>0</v>
      </c>
      <c r="B313" s="381" t="s">
        <v>1</v>
      </c>
      <c r="C313" s="380" t="s">
        <v>2</v>
      </c>
      <c r="D313" s="660" t="s">
        <v>391</v>
      </c>
      <c r="E313" s="604" t="s">
        <v>640</v>
      </c>
      <c r="F313" s="661" t="s">
        <v>392</v>
      </c>
    </row>
    <row r="314" spans="1:6">
      <c r="A314" s="313">
        <v>6.9</v>
      </c>
      <c r="B314" s="322" t="s">
        <v>472</v>
      </c>
      <c r="C314" s="315"/>
      <c r="D314" s="316"/>
      <c r="E314" s="318"/>
      <c r="F314" s="326"/>
    </row>
    <row r="315" spans="1:6">
      <c r="A315" s="313"/>
      <c r="B315" s="322"/>
      <c r="C315" s="315"/>
      <c r="D315" s="316"/>
      <c r="E315" s="318"/>
      <c r="F315" s="326"/>
    </row>
    <row r="316" spans="1:6">
      <c r="A316" s="313"/>
      <c r="B316" s="330" t="s">
        <v>540</v>
      </c>
      <c r="C316" s="315"/>
      <c r="D316" s="316"/>
      <c r="E316" s="318"/>
      <c r="F316" s="326"/>
    </row>
    <row r="317" spans="1:6">
      <c r="A317" s="313"/>
      <c r="B317" s="314"/>
      <c r="C317" s="315"/>
      <c r="D317" s="316"/>
      <c r="E317" s="318"/>
      <c r="F317" s="326"/>
    </row>
    <row r="318" spans="1:6" ht="60">
      <c r="A318" s="313"/>
      <c r="B318" s="330" t="s">
        <v>1308</v>
      </c>
      <c r="C318" s="315"/>
      <c r="D318" s="316"/>
      <c r="E318" s="318"/>
      <c r="F318" s="326"/>
    </row>
    <row r="319" spans="1:6">
      <c r="A319" s="313"/>
      <c r="B319" s="330"/>
      <c r="C319" s="315"/>
      <c r="D319" s="316"/>
      <c r="E319" s="318"/>
      <c r="F319" s="326"/>
    </row>
    <row r="320" spans="1:6">
      <c r="A320" s="313" t="s">
        <v>1613</v>
      </c>
      <c r="B320" s="314" t="s">
        <v>635</v>
      </c>
      <c r="C320" s="315" t="s">
        <v>5</v>
      </c>
      <c r="D320" s="316">
        <v>2</v>
      </c>
      <c r="E320" s="318"/>
      <c r="F320" s="326">
        <f>D320*E320</f>
        <v>0</v>
      </c>
    </row>
    <row r="321" spans="1:6">
      <c r="A321" s="313"/>
      <c r="B321" s="314"/>
      <c r="C321" s="315"/>
      <c r="D321" s="316"/>
      <c r="E321" s="318"/>
      <c r="F321" s="326"/>
    </row>
    <row r="322" spans="1:6">
      <c r="A322" s="313"/>
      <c r="B322" s="330" t="s">
        <v>543</v>
      </c>
      <c r="C322" s="315"/>
      <c r="D322" s="316"/>
      <c r="E322" s="318"/>
      <c r="F322" s="326"/>
    </row>
    <row r="323" spans="1:6">
      <c r="A323" s="313"/>
      <c r="B323" s="314"/>
      <c r="C323" s="316"/>
      <c r="D323" s="316"/>
      <c r="E323" s="318"/>
      <c r="F323" s="326"/>
    </row>
    <row r="324" spans="1:6">
      <c r="A324" s="313" t="s">
        <v>1614</v>
      </c>
      <c r="B324" s="314" t="s">
        <v>599</v>
      </c>
      <c r="C324" s="316" t="s">
        <v>5</v>
      </c>
      <c r="D324" s="316">
        <v>1</v>
      </c>
      <c r="E324" s="318"/>
      <c r="F324" s="326">
        <f>D324*E324</f>
        <v>0</v>
      </c>
    </row>
    <row r="325" spans="1:6">
      <c r="A325" s="313"/>
      <c r="B325" s="314"/>
      <c r="C325" s="316"/>
      <c r="D325" s="316"/>
      <c r="E325" s="318"/>
      <c r="F325" s="326"/>
    </row>
    <row r="326" spans="1:6">
      <c r="A326" s="313"/>
      <c r="B326" s="322" t="s">
        <v>62</v>
      </c>
      <c r="C326" s="335"/>
      <c r="D326" s="344"/>
      <c r="E326" s="318"/>
      <c r="F326" s="326"/>
    </row>
    <row r="327" spans="1:6">
      <c r="A327" s="313"/>
      <c r="B327" s="314"/>
      <c r="C327" s="315"/>
      <c r="D327" s="316"/>
      <c r="E327" s="318"/>
      <c r="F327" s="326"/>
    </row>
    <row r="328" spans="1:6" ht="60">
      <c r="A328" s="313"/>
      <c r="B328" s="330" t="s">
        <v>1536</v>
      </c>
      <c r="C328" s="315"/>
      <c r="D328" s="316"/>
      <c r="E328" s="318"/>
      <c r="F328" s="326"/>
    </row>
    <row r="329" spans="1:6">
      <c r="A329" s="313"/>
      <c r="B329" s="330" t="s">
        <v>603</v>
      </c>
      <c r="C329" s="315"/>
      <c r="D329" s="316"/>
      <c r="E329" s="318"/>
      <c r="F329" s="326"/>
    </row>
    <row r="330" spans="1:6">
      <c r="A330" s="313"/>
      <c r="B330" s="330"/>
      <c r="C330" s="315"/>
      <c r="D330" s="316"/>
      <c r="E330" s="318"/>
      <c r="F330" s="326"/>
    </row>
    <row r="331" spans="1:6">
      <c r="A331" s="313" t="s">
        <v>1615</v>
      </c>
      <c r="B331" s="314" t="s">
        <v>544</v>
      </c>
      <c r="C331" s="315" t="s">
        <v>5</v>
      </c>
      <c r="D331" s="316">
        <v>2</v>
      </c>
      <c r="E331" s="318"/>
      <c r="F331" s="326">
        <f>E331*D331</f>
        <v>0</v>
      </c>
    </row>
    <row r="332" spans="1:6">
      <c r="A332" s="313"/>
      <c r="B332" s="314"/>
      <c r="C332" s="315"/>
      <c r="D332" s="316"/>
      <c r="E332" s="318"/>
      <c r="F332" s="326"/>
    </row>
    <row r="333" spans="1:6">
      <c r="A333" s="313"/>
      <c r="B333" s="330" t="s">
        <v>545</v>
      </c>
      <c r="C333" s="315"/>
      <c r="D333" s="316"/>
      <c r="E333" s="318"/>
      <c r="F333" s="662"/>
    </row>
    <row r="334" spans="1:6">
      <c r="A334" s="313"/>
      <c r="B334" s="330" t="s">
        <v>546</v>
      </c>
      <c r="C334" s="315"/>
      <c r="D334" s="316"/>
      <c r="E334" s="318"/>
      <c r="F334" s="326"/>
    </row>
    <row r="335" spans="1:6" ht="13.9" customHeight="1">
      <c r="A335" s="313"/>
      <c r="B335" s="314"/>
      <c r="C335" s="315"/>
      <c r="D335" s="316"/>
      <c r="E335" s="318"/>
      <c r="F335" s="326"/>
    </row>
    <row r="336" spans="1:6" ht="13.9" customHeight="1">
      <c r="A336" s="313" t="s">
        <v>1616</v>
      </c>
      <c r="B336" s="314" t="s">
        <v>547</v>
      </c>
      <c r="C336" s="315" t="s">
        <v>5</v>
      </c>
      <c r="D336" s="316">
        <v>6</v>
      </c>
      <c r="E336" s="318"/>
      <c r="F336" s="326">
        <f>E336*D336</f>
        <v>0</v>
      </c>
    </row>
    <row r="337" spans="1:6" ht="13.9" customHeight="1">
      <c r="A337" s="313"/>
      <c r="B337" s="314"/>
      <c r="C337" s="315"/>
      <c r="D337" s="316"/>
      <c r="E337" s="318"/>
      <c r="F337" s="326"/>
    </row>
    <row r="338" spans="1:6" ht="13.9" customHeight="1">
      <c r="A338" s="313" t="s">
        <v>1617</v>
      </c>
      <c r="B338" s="354" t="s">
        <v>548</v>
      </c>
      <c r="C338" s="315"/>
      <c r="D338" s="316"/>
      <c r="E338" s="318"/>
      <c r="F338" s="326"/>
    </row>
    <row r="339" spans="1:6">
      <c r="A339" s="313"/>
      <c r="B339" s="354" t="s">
        <v>549</v>
      </c>
      <c r="C339" s="315" t="s">
        <v>5</v>
      </c>
      <c r="D339" s="316">
        <f>D331</f>
        <v>2</v>
      </c>
      <c r="E339" s="318"/>
      <c r="F339" s="326">
        <f>E339*D339</f>
        <v>0</v>
      </c>
    </row>
    <row r="340" spans="1:6">
      <c r="A340" s="313"/>
      <c r="B340" s="354"/>
      <c r="C340" s="315"/>
      <c r="D340" s="316"/>
      <c r="E340" s="318"/>
      <c r="F340" s="326"/>
    </row>
    <row r="341" spans="1:6" ht="30">
      <c r="A341" s="313" t="s">
        <v>1618</v>
      </c>
      <c r="B341" s="314" t="s">
        <v>550</v>
      </c>
      <c r="C341" s="316" t="s">
        <v>26</v>
      </c>
      <c r="D341" s="316">
        <v>1</v>
      </c>
      <c r="E341" s="318"/>
      <c r="F341" s="326">
        <f>E341*D341</f>
        <v>0</v>
      </c>
    </row>
    <row r="342" spans="1:6">
      <c r="A342" s="313"/>
      <c r="B342" s="314"/>
      <c r="C342" s="316"/>
      <c r="D342" s="316"/>
      <c r="E342" s="318"/>
      <c r="F342" s="326"/>
    </row>
    <row r="343" spans="1:6">
      <c r="A343" s="313"/>
      <c r="B343" s="314"/>
      <c r="C343" s="316"/>
      <c r="D343" s="316"/>
      <c r="E343" s="318"/>
      <c r="F343" s="326"/>
    </row>
    <row r="344" spans="1:6">
      <c r="A344" s="313"/>
      <c r="B344" s="314"/>
      <c r="C344" s="316"/>
      <c r="D344" s="316"/>
      <c r="E344" s="318"/>
      <c r="F344" s="326"/>
    </row>
    <row r="345" spans="1:6">
      <c r="A345" s="313"/>
      <c r="B345" s="314"/>
      <c r="C345" s="316"/>
      <c r="D345" s="316"/>
      <c r="E345" s="318"/>
      <c r="F345" s="326"/>
    </row>
    <row r="346" spans="1:6">
      <c r="A346" s="313"/>
      <c r="B346" s="314"/>
      <c r="C346" s="316"/>
      <c r="D346" s="316"/>
      <c r="E346" s="318"/>
      <c r="F346" s="326"/>
    </row>
    <row r="347" spans="1:6">
      <c r="A347" s="313"/>
      <c r="B347" s="314"/>
      <c r="C347" s="316"/>
      <c r="D347" s="316"/>
      <c r="E347" s="318"/>
      <c r="F347" s="326"/>
    </row>
    <row r="348" spans="1:6">
      <c r="A348" s="313"/>
      <c r="B348" s="314"/>
      <c r="C348" s="316"/>
      <c r="D348" s="316"/>
      <c r="E348" s="318"/>
      <c r="F348" s="326"/>
    </row>
    <row r="349" spans="1:6">
      <c r="A349" s="313"/>
      <c r="B349" s="327" t="s">
        <v>397</v>
      </c>
      <c r="C349" s="328" t="s">
        <v>398</v>
      </c>
      <c r="D349" s="316"/>
      <c r="E349" s="318"/>
      <c r="F349" s="662">
        <f>SUM(F320:F348)</f>
        <v>0</v>
      </c>
    </row>
    <row r="350" spans="1:6">
      <c r="A350" s="313"/>
      <c r="B350" s="314"/>
      <c r="C350" s="316"/>
      <c r="D350" s="316"/>
      <c r="E350" s="318"/>
      <c r="F350" s="326"/>
    </row>
    <row r="351" spans="1:6">
      <c r="A351" s="313"/>
      <c r="B351" s="314"/>
      <c r="C351" s="316"/>
      <c r="D351" s="316"/>
      <c r="E351" s="318"/>
      <c r="F351" s="326"/>
    </row>
    <row r="352" spans="1:6">
      <c r="A352" s="313"/>
      <c r="B352" s="314"/>
      <c r="C352" s="316"/>
      <c r="D352" s="316"/>
      <c r="E352" s="318"/>
      <c r="F352" s="326"/>
    </row>
    <row r="353" spans="1:6">
      <c r="A353" s="313"/>
      <c r="B353" s="314"/>
      <c r="C353" s="316"/>
      <c r="D353" s="316"/>
      <c r="E353" s="318"/>
      <c r="F353" s="326"/>
    </row>
    <row r="354" spans="1:6">
      <c r="A354" s="313"/>
      <c r="B354" s="314"/>
      <c r="C354" s="316"/>
      <c r="D354" s="316"/>
      <c r="E354" s="318"/>
      <c r="F354" s="326"/>
    </row>
    <row r="355" spans="1:6">
      <c r="A355" s="313"/>
      <c r="B355" s="343"/>
      <c r="C355" s="316"/>
      <c r="D355" s="316"/>
      <c r="E355" s="318"/>
      <c r="F355" s="326"/>
    </row>
    <row r="356" spans="1:6">
      <c r="A356" s="313"/>
      <c r="B356" s="343"/>
      <c r="C356" s="313"/>
      <c r="D356" s="316"/>
      <c r="E356" s="318"/>
      <c r="F356" s="326"/>
    </row>
    <row r="357" spans="1:6">
      <c r="A357" s="313"/>
      <c r="B357" s="343"/>
      <c r="C357" s="313"/>
      <c r="D357" s="316"/>
      <c r="E357" s="318"/>
      <c r="F357" s="326"/>
    </row>
    <row r="358" spans="1:6">
      <c r="A358" s="313"/>
      <c r="B358" s="343"/>
      <c r="C358" s="313"/>
      <c r="D358" s="316"/>
      <c r="E358" s="318"/>
      <c r="F358" s="326"/>
    </row>
    <row r="359" spans="1:6">
      <c r="A359" s="313"/>
      <c r="B359" s="343"/>
      <c r="C359" s="313"/>
      <c r="D359" s="316"/>
      <c r="E359" s="318"/>
      <c r="F359" s="326"/>
    </row>
    <row r="360" spans="1:6">
      <c r="A360" s="313"/>
      <c r="B360" s="343"/>
      <c r="C360" s="313"/>
      <c r="D360" s="316"/>
      <c r="E360" s="318"/>
      <c r="F360" s="326"/>
    </row>
    <row r="361" spans="1:6">
      <c r="A361" s="313"/>
      <c r="B361" s="322" t="s">
        <v>1545</v>
      </c>
      <c r="C361" s="316"/>
      <c r="D361" s="316"/>
      <c r="E361" s="318"/>
      <c r="F361" s="326"/>
    </row>
    <row r="362" spans="1:6">
      <c r="A362" s="313"/>
      <c r="B362" s="322"/>
      <c r="C362" s="316"/>
      <c r="D362" s="316"/>
      <c r="E362" s="318"/>
      <c r="F362" s="326"/>
    </row>
    <row r="363" spans="1:6">
      <c r="A363" s="313"/>
      <c r="B363" s="322"/>
      <c r="C363" s="316"/>
      <c r="D363" s="316"/>
      <c r="E363" s="318"/>
      <c r="F363" s="326"/>
    </row>
    <row r="364" spans="1:6">
      <c r="A364" s="313"/>
      <c r="B364" s="322" t="s">
        <v>5</v>
      </c>
      <c r="C364" s="313"/>
      <c r="D364" s="344"/>
      <c r="E364" s="318"/>
      <c r="F364" s="666"/>
    </row>
    <row r="365" spans="1:6">
      <c r="A365" s="313"/>
      <c r="B365" s="355"/>
      <c r="C365" s="313"/>
      <c r="D365" s="316"/>
      <c r="E365" s="318"/>
      <c r="F365" s="326"/>
    </row>
    <row r="366" spans="1:6">
      <c r="A366" s="313"/>
      <c r="B366" s="322"/>
      <c r="C366" s="313"/>
      <c r="D366" s="316"/>
      <c r="E366" s="318"/>
      <c r="F366" s="326"/>
    </row>
    <row r="367" spans="1:6">
      <c r="A367" s="313"/>
      <c r="B367" s="352">
        <v>1</v>
      </c>
      <c r="C367" s="313"/>
      <c r="D367" s="670"/>
      <c r="E367" s="318"/>
      <c r="F367" s="326">
        <f>F17</f>
        <v>0</v>
      </c>
    </row>
    <row r="368" spans="1:6">
      <c r="A368" s="313"/>
      <c r="B368" s="355"/>
      <c r="C368" s="313"/>
      <c r="D368" s="316"/>
      <c r="E368" s="318"/>
      <c r="F368" s="326"/>
    </row>
    <row r="369" spans="1:6">
      <c r="A369" s="313"/>
      <c r="B369" s="352">
        <v>2</v>
      </c>
      <c r="C369" s="313"/>
      <c r="D369" s="670"/>
      <c r="E369" s="318"/>
      <c r="F369" s="326">
        <f>F60</f>
        <v>0</v>
      </c>
    </row>
    <row r="370" spans="1:6">
      <c r="A370" s="313"/>
      <c r="B370" s="352"/>
      <c r="C370" s="313"/>
      <c r="D370" s="316"/>
      <c r="E370" s="318"/>
      <c r="F370" s="326"/>
    </row>
    <row r="371" spans="1:6">
      <c r="A371" s="313"/>
      <c r="B371" s="352">
        <v>3</v>
      </c>
      <c r="C371" s="313"/>
      <c r="D371" s="670"/>
      <c r="E371" s="318"/>
      <c r="F371" s="326">
        <f>F100</f>
        <v>0</v>
      </c>
    </row>
    <row r="372" spans="1:6">
      <c r="A372" s="313"/>
      <c r="B372" s="352"/>
      <c r="C372" s="313"/>
      <c r="D372" s="316"/>
      <c r="E372" s="318"/>
      <c r="F372" s="326"/>
    </row>
    <row r="373" spans="1:6">
      <c r="A373" s="313"/>
      <c r="B373" s="352">
        <v>4</v>
      </c>
      <c r="C373" s="313"/>
      <c r="D373" s="670"/>
      <c r="E373" s="318"/>
      <c r="F373" s="326">
        <f>F142</f>
        <v>0</v>
      </c>
    </row>
    <row r="374" spans="1:6">
      <c r="A374" s="313"/>
      <c r="B374" s="352"/>
      <c r="C374" s="313"/>
      <c r="D374" s="316"/>
      <c r="E374" s="627"/>
      <c r="F374" s="326"/>
    </row>
    <row r="375" spans="1:6">
      <c r="A375" s="313"/>
      <c r="B375" s="352">
        <v>5</v>
      </c>
      <c r="C375" s="313"/>
      <c r="D375" s="670"/>
      <c r="E375" s="318"/>
      <c r="F375" s="326">
        <f>F174</f>
        <v>0</v>
      </c>
    </row>
    <row r="376" spans="1:6">
      <c r="A376" s="313"/>
      <c r="B376" s="352"/>
      <c r="C376" s="313"/>
      <c r="D376" s="670"/>
      <c r="E376" s="318"/>
      <c r="F376" s="326"/>
    </row>
    <row r="377" spans="1:6">
      <c r="A377" s="313"/>
      <c r="B377" s="352">
        <v>6</v>
      </c>
      <c r="C377" s="313"/>
      <c r="D377" s="670"/>
      <c r="E377" s="318"/>
      <c r="F377" s="326">
        <f>F213</f>
        <v>0</v>
      </c>
    </row>
    <row r="378" spans="1:6">
      <c r="A378" s="313"/>
      <c r="B378" s="352"/>
      <c r="C378" s="313"/>
      <c r="D378" s="670"/>
      <c r="E378" s="318"/>
      <c r="F378" s="326"/>
    </row>
    <row r="379" spans="1:6">
      <c r="A379" s="313"/>
      <c r="B379" s="352">
        <v>7</v>
      </c>
      <c r="C379" s="313"/>
      <c r="D379" s="670"/>
      <c r="E379" s="318"/>
      <c r="F379" s="326">
        <f>F242</f>
        <v>0</v>
      </c>
    </row>
    <row r="380" spans="1:6">
      <c r="A380" s="313"/>
      <c r="B380" s="352"/>
      <c r="C380" s="313"/>
      <c r="D380" s="670"/>
      <c r="E380" s="318"/>
      <c r="F380" s="326"/>
    </row>
    <row r="381" spans="1:6">
      <c r="A381" s="313"/>
      <c r="B381" s="352">
        <v>9</v>
      </c>
      <c r="C381" s="313"/>
      <c r="D381" s="670"/>
      <c r="E381" s="318"/>
      <c r="F381" s="326">
        <f>F311</f>
        <v>0</v>
      </c>
    </row>
    <row r="382" spans="1:6">
      <c r="A382" s="313"/>
      <c r="B382" s="352"/>
      <c r="C382" s="313"/>
      <c r="D382" s="670"/>
      <c r="E382" s="318"/>
      <c r="F382" s="326"/>
    </row>
    <row r="383" spans="1:6">
      <c r="A383" s="313"/>
      <c r="B383" s="352">
        <v>10</v>
      </c>
      <c r="C383" s="313"/>
      <c r="D383" s="670"/>
      <c r="E383" s="318"/>
      <c r="F383" s="326">
        <f>F349</f>
        <v>0</v>
      </c>
    </row>
    <row r="384" spans="1:6">
      <c r="A384" s="313"/>
      <c r="B384" s="352"/>
      <c r="C384" s="313"/>
      <c r="D384" s="670"/>
      <c r="E384" s="318"/>
      <c r="F384" s="326"/>
    </row>
    <row r="385" spans="1:6">
      <c r="A385" s="313"/>
      <c r="B385" s="352"/>
      <c r="C385" s="313"/>
      <c r="D385" s="670"/>
      <c r="E385" s="318"/>
      <c r="F385" s="326"/>
    </row>
    <row r="386" spans="1:6">
      <c r="A386" s="313"/>
      <c r="B386" s="352"/>
      <c r="C386" s="313"/>
      <c r="D386" s="670"/>
      <c r="E386" s="318"/>
      <c r="F386" s="326"/>
    </row>
    <row r="387" spans="1:6">
      <c r="A387" s="313"/>
      <c r="B387" s="352"/>
      <c r="C387" s="313"/>
      <c r="D387" s="670"/>
      <c r="E387" s="318"/>
      <c r="F387" s="326"/>
    </row>
    <row r="388" spans="1:6">
      <c r="A388" s="313"/>
      <c r="B388" s="352"/>
      <c r="C388" s="313"/>
      <c r="D388" s="670"/>
      <c r="E388" s="318"/>
      <c r="F388" s="326"/>
    </row>
    <row r="389" spans="1:6">
      <c r="A389" s="313"/>
      <c r="B389" s="352"/>
      <c r="C389" s="313"/>
      <c r="D389" s="670"/>
      <c r="E389" s="318"/>
      <c r="F389" s="326"/>
    </row>
    <row r="390" spans="1:6">
      <c r="A390" s="313"/>
      <c r="B390" s="314"/>
      <c r="C390" s="313"/>
      <c r="D390" s="670"/>
      <c r="E390" s="318"/>
      <c r="F390" s="326"/>
    </row>
    <row r="391" spans="1:6">
      <c r="A391" s="313"/>
      <c r="B391" s="327" t="s">
        <v>480</v>
      </c>
      <c r="C391" s="313"/>
      <c r="D391" s="670"/>
      <c r="E391" s="318"/>
      <c r="F391" s="662">
        <f>SUM(F367:F390)</f>
        <v>0</v>
      </c>
    </row>
    <row r="392" spans="1:6">
      <c r="A392" s="313"/>
      <c r="B392" s="327"/>
      <c r="C392" s="313"/>
      <c r="D392" s="670"/>
      <c r="E392" s="318"/>
      <c r="F392" s="662"/>
    </row>
    <row r="393" spans="1:6">
      <c r="A393" s="313"/>
      <c r="B393" s="314"/>
      <c r="C393" s="313"/>
      <c r="D393" s="670"/>
      <c r="E393" s="318"/>
      <c r="F393" s="326"/>
    </row>
    <row r="394" spans="1:6">
      <c r="A394" s="313"/>
      <c r="B394" s="356"/>
      <c r="C394" s="313"/>
      <c r="D394" s="671"/>
      <c r="E394" s="318"/>
      <c r="F394" s="326"/>
    </row>
    <row r="395" spans="1:6">
      <c r="A395" s="357"/>
      <c r="B395" s="358"/>
      <c r="C395" s="359"/>
      <c r="D395" s="589"/>
      <c r="E395" s="672"/>
      <c r="F395" s="673"/>
    </row>
    <row r="396" spans="1:6" ht="24" customHeight="1">
      <c r="A396" s="313"/>
      <c r="B396" s="322" t="s">
        <v>65</v>
      </c>
      <c r="C396" s="359"/>
      <c r="D396" s="316"/>
      <c r="E396" s="318"/>
      <c r="F396" s="662">
        <f>F391</f>
        <v>0</v>
      </c>
    </row>
    <row r="397" spans="1:6">
      <c r="A397" s="313"/>
      <c r="B397" s="327"/>
      <c r="C397" s="316"/>
      <c r="D397" s="316"/>
      <c r="E397" s="318"/>
      <c r="F397" s="662"/>
    </row>
    <row r="398" spans="1:6">
      <c r="A398" s="313"/>
      <c r="B398" s="314"/>
      <c r="C398" s="328"/>
      <c r="D398" s="316"/>
      <c r="E398" s="318"/>
      <c r="F398" s="326"/>
    </row>
    <row r="399" spans="1:6">
      <c r="A399" s="313"/>
      <c r="B399" s="314"/>
      <c r="C399" s="328"/>
      <c r="D399" s="316"/>
      <c r="E399" s="318"/>
      <c r="F399" s="326"/>
    </row>
    <row r="400" spans="1:6">
      <c r="A400" s="313"/>
      <c r="B400" s="314"/>
      <c r="C400" s="328"/>
      <c r="D400" s="316"/>
      <c r="E400" s="318"/>
      <c r="F400" s="326"/>
    </row>
    <row r="401" spans="1:6">
      <c r="A401" s="313"/>
      <c r="B401" s="342"/>
      <c r="C401" s="316"/>
      <c r="D401" s="316"/>
      <c r="E401" s="318"/>
      <c r="F401" s="326"/>
    </row>
    <row r="402" spans="1:6">
      <c r="A402" s="313"/>
      <c r="B402" s="342"/>
      <c r="C402" s="316"/>
      <c r="D402" s="316"/>
      <c r="E402" s="318"/>
      <c r="F402" s="326"/>
    </row>
    <row r="403" spans="1:6">
      <c r="A403" s="313"/>
      <c r="B403" s="342"/>
      <c r="C403" s="316"/>
      <c r="D403" s="316"/>
      <c r="E403" s="318"/>
      <c r="F403" s="326"/>
    </row>
    <row r="404" spans="1:6">
      <c r="A404" s="313"/>
      <c r="B404" s="342"/>
      <c r="C404" s="316"/>
      <c r="D404" s="316"/>
      <c r="E404" s="318"/>
      <c r="F404" s="326"/>
    </row>
  </sheetData>
  <pageMargins left="0.7" right="0.7" top="0.75" bottom="0.75" header="0.3" footer="0.3"/>
  <pageSetup paperSize="9" orientation="portrait" horizontalDpi="1200" verticalDpi="1200" r:id="rId1"/>
  <rowBreaks count="8" manualBreakCount="8">
    <brk id="18" max="16383" man="1"/>
    <brk id="60" max="16383" man="1"/>
    <brk id="103" max="16383" man="1"/>
    <brk id="146" max="16383" man="1"/>
    <brk id="177" max="16383" man="1"/>
    <brk id="213" max="16383" man="1"/>
    <brk id="242" max="16383" man="1"/>
    <brk id="3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8"/>
  <sheetViews>
    <sheetView view="pageBreakPreview" zoomScale="115" zoomScaleNormal="130" zoomScaleSheetLayoutView="115" workbookViewId="0">
      <pane xSplit="1" ySplit="1" topLeftCell="B38" activePane="bottomRight" state="frozen"/>
      <selection pane="topRight" activeCell="B1" sqref="B1"/>
      <selection pane="bottomLeft" activeCell="A2" sqref="A2"/>
      <selection pane="bottomRight" activeCell="A20" sqref="A20:XFD20"/>
    </sheetView>
  </sheetViews>
  <sheetFormatPr defaultColWidth="9.140625" defaultRowHeight="15"/>
  <cols>
    <col min="1" max="1" width="7" style="165" bestFit="1" customWidth="1"/>
    <col min="2" max="2" width="42.7109375" style="166" customWidth="1"/>
    <col min="3" max="3" width="8" style="158" customWidth="1"/>
    <col min="4" max="4" width="9.7109375" style="164" bestFit="1" customWidth="1"/>
    <col min="5" max="5" width="8" style="214" bestFit="1" customWidth="1"/>
    <col min="6" max="6" width="14.7109375" style="204" bestFit="1" customWidth="1"/>
    <col min="7" max="7" width="15.140625" style="160" bestFit="1" customWidth="1"/>
    <col min="8" max="16384" width="9.140625" style="161"/>
  </cols>
  <sheetData>
    <row r="1" spans="1:6" s="156" customFormat="1" ht="30">
      <c r="A1" s="167" t="s">
        <v>696</v>
      </c>
      <c r="B1" s="167" t="s">
        <v>1</v>
      </c>
      <c r="C1" s="167" t="s">
        <v>697</v>
      </c>
      <c r="D1" s="168" t="s">
        <v>698</v>
      </c>
      <c r="E1" s="205" t="s">
        <v>640</v>
      </c>
      <c r="F1" s="169" t="s">
        <v>22</v>
      </c>
    </row>
    <row r="2" spans="1:6" s="157" customFormat="1">
      <c r="A2" s="170"/>
      <c r="B2" s="171"/>
      <c r="C2" s="170"/>
      <c r="D2" s="172"/>
      <c r="E2" s="206"/>
      <c r="F2" s="173"/>
    </row>
    <row r="3" spans="1:6" s="157" customFormat="1">
      <c r="A3" s="170"/>
      <c r="B3" s="171" t="str">
        <f>[1]Offices!B3</f>
        <v>GRANT No. ……………………………………….</v>
      </c>
      <c r="C3" s="174"/>
      <c r="D3" s="172"/>
      <c r="E3" s="207"/>
      <c r="F3" s="182"/>
    </row>
    <row r="4" spans="1:6" s="157" customFormat="1">
      <c r="A4" s="170"/>
      <c r="B4" s="171" t="str">
        <f>[1]Offices!B4</f>
        <v>PROPOSED ……………………………………....</v>
      </c>
      <c r="C4" s="174"/>
      <c r="D4" s="172"/>
      <c r="E4" s="207"/>
      <c r="F4" s="182"/>
    </row>
    <row r="5" spans="1:6" s="157" customFormat="1">
      <c r="A5" s="170"/>
      <c r="B5" s="175"/>
      <c r="C5" s="174"/>
      <c r="D5" s="172"/>
      <c r="E5" s="207"/>
      <c r="F5" s="182"/>
    </row>
    <row r="6" spans="1:6" s="157" customFormat="1">
      <c r="A6" s="176">
        <v>7</v>
      </c>
      <c r="B6" s="171" t="s">
        <v>853</v>
      </c>
      <c r="C6" s="177"/>
      <c r="D6" s="177"/>
      <c r="E6" s="208"/>
      <c r="F6" s="202"/>
    </row>
    <row r="7" spans="1:6">
      <c r="A7" s="176"/>
      <c r="B7" s="178"/>
      <c r="C7" s="177"/>
      <c r="D7" s="179"/>
      <c r="E7" s="208"/>
      <c r="F7" s="203"/>
    </row>
    <row r="8" spans="1:6" ht="30">
      <c r="A8" s="176">
        <v>7.1</v>
      </c>
      <c r="B8" s="178" t="s">
        <v>700</v>
      </c>
      <c r="C8" s="177" t="s">
        <v>35</v>
      </c>
      <c r="D8" s="179">
        <f>320*0.2</f>
        <v>64</v>
      </c>
      <c r="E8" s="208"/>
      <c r="F8" s="203">
        <f>E8*D8</f>
        <v>0</v>
      </c>
    </row>
    <row r="9" spans="1:6" s="141" customFormat="1" ht="17.25" customHeight="1">
      <c r="A9" s="180">
        <v>7.2</v>
      </c>
      <c r="B9" s="181" t="s">
        <v>820</v>
      </c>
      <c r="C9" s="170"/>
      <c r="D9" s="170"/>
      <c r="E9" s="209"/>
      <c r="F9" s="203">
        <f t="shared" ref="F9:F16" si="0">E9*D9</f>
        <v>0</v>
      </c>
    </row>
    <row r="10" spans="1:6" s="141" customFormat="1">
      <c r="A10" s="182"/>
      <c r="B10" s="183" t="s">
        <v>813</v>
      </c>
      <c r="C10" s="170"/>
      <c r="D10" s="170"/>
      <c r="E10" s="209"/>
      <c r="F10" s="203">
        <f t="shared" si="0"/>
        <v>0</v>
      </c>
    </row>
    <row r="11" spans="1:6" s="141" customFormat="1" ht="45">
      <c r="A11" s="170" t="s">
        <v>1090</v>
      </c>
      <c r="B11" s="184" t="s">
        <v>814</v>
      </c>
      <c r="C11" s="185" t="s">
        <v>13</v>
      </c>
      <c r="D11" s="185">
        <v>162</v>
      </c>
      <c r="E11" s="210"/>
      <c r="F11" s="203">
        <f t="shared" si="0"/>
        <v>0</v>
      </c>
    </row>
    <row r="12" spans="1:6" s="141" customFormat="1" ht="45">
      <c r="A12" s="170" t="s">
        <v>1091</v>
      </c>
      <c r="B12" s="184" t="s">
        <v>815</v>
      </c>
      <c r="C12" s="185" t="s">
        <v>701</v>
      </c>
      <c r="D12" s="185">
        <v>7</v>
      </c>
      <c r="E12" s="210"/>
      <c r="F12" s="203">
        <f t="shared" si="0"/>
        <v>0</v>
      </c>
    </row>
    <row r="13" spans="1:6" s="141" customFormat="1" ht="105">
      <c r="A13" s="170"/>
      <c r="B13" s="181" t="s">
        <v>816</v>
      </c>
      <c r="C13" s="170"/>
      <c r="D13" s="170"/>
      <c r="E13" s="209"/>
      <c r="F13" s="203">
        <f t="shared" si="0"/>
        <v>0</v>
      </c>
    </row>
    <row r="14" spans="1:6" s="141" customFormat="1">
      <c r="A14" s="170"/>
      <c r="B14" s="183" t="s">
        <v>817</v>
      </c>
      <c r="C14" s="170"/>
      <c r="D14" s="170"/>
      <c r="E14" s="209"/>
      <c r="F14" s="203">
        <f t="shared" si="0"/>
        <v>0</v>
      </c>
    </row>
    <row r="15" spans="1:6" s="141" customFormat="1" ht="135">
      <c r="A15" s="170" t="s">
        <v>1092</v>
      </c>
      <c r="B15" s="184" t="s">
        <v>818</v>
      </c>
      <c r="C15" s="170" t="s">
        <v>13</v>
      </c>
      <c r="D15" s="170">
        <v>162</v>
      </c>
      <c r="E15" s="209"/>
      <c r="F15" s="203">
        <f t="shared" si="0"/>
        <v>0</v>
      </c>
    </row>
    <row r="16" spans="1:6" s="141" customFormat="1" ht="90">
      <c r="A16" s="170" t="s">
        <v>1092</v>
      </c>
      <c r="B16" s="184" t="s">
        <v>821</v>
      </c>
      <c r="C16" s="170" t="s">
        <v>52</v>
      </c>
      <c r="D16" s="170">
        <f>320*7</f>
        <v>2240</v>
      </c>
      <c r="E16" s="209"/>
      <c r="F16" s="203">
        <f t="shared" si="0"/>
        <v>0</v>
      </c>
    </row>
    <row r="17" spans="1:16" s="141" customFormat="1">
      <c r="A17" s="170"/>
      <c r="B17" s="181"/>
      <c r="C17" s="170"/>
      <c r="D17" s="170"/>
      <c r="E17" s="209"/>
      <c r="F17" s="186"/>
    </row>
    <row r="18" spans="1:16" s="141" customFormat="1">
      <c r="A18" s="170"/>
      <c r="B18" s="181" t="s">
        <v>830</v>
      </c>
      <c r="C18" s="170"/>
      <c r="D18" s="170"/>
      <c r="E18" s="209"/>
      <c r="F18" s="186">
        <f>SUM(F8:F17)</f>
        <v>0</v>
      </c>
    </row>
    <row r="19" spans="1:16" s="141" customFormat="1">
      <c r="A19" s="170"/>
      <c r="B19" s="181"/>
      <c r="C19" s="170"/>
      <c r="D19" s="170"/>
      <c r="E19" s="209"/>
      <c r="F19" s="186"/>
    </row>
    <row r="20" spans="1:16" s="156" customFormat="1" ht="30">
      <c r="A20" s="167" t="s">
        <v>696</v>
      </c>
      <c r="B20" s="167" t="s">
        <v>1</v>
      </c>
      <c r="C20" s="167" t="s">
        <v>697</v>
      </c>
      <c r="D20" s="168" t="s">
        <v>698</v>
      </c>
      <c r="E20" s="205" t="s">
        <v>640</v>
      </c>
      <c r="F20" s="169" t="s">
        <v>22</v>
      </c>
    </row>
    <row r="21" spans="1:16" s="142" customFormat="1">
      <c r="A21" s="187">
        <v>7.3</v>
      </c>
      <c r="B21" s="188" t="s">
        <v>825</v>
      </c>
      <c r="C21" s="189"/>
      <c r="D21" s="190"/>
      <c r="E21" s="211"/>
      <c r="F21" s="191">
        <f>D21*E21</f>
        <v>0</v>
      </c>
    </row>
    <row r="22" spans="1:16" s="142" customFormat="1" ht="30">
      <c r="A22" s="192" t="s">
        <v>1093</v>
      </c>
      <c r="B22" s="193" t="s">
        <v>826</v>
      </c>
      <c r="C22" s="189" t="s">
        <v>35</v>
      </c>
      <c r="D22" s="190">
        <f>320*2.13</f>
        <v>681.59999999999991</v>
      </c>
      <c r="E22" s="211"/>
      <c r="F22" s="191">
        <f>D22*E22</f>
        <v>0</v>
      </c>
    </row>
    <row r="23" spans="1:16" s="142" customFormat="1" ht="60">
      <c r="A23" s="192" t="s">
        <v>1094</v>
      </c>
      <c r="B23" s="193" t="s">
        <v>835</v>
      </c>
      <c r="C23" s="189" t="s">
        <v>52</v>
      </c>
      <c r="D23" s="190">
        <v>320</v>
      </c>
      <c r="E23" s="211"/>
      <c r="F23" s="191">
        <f>D23*E23</f>
        <v>0</v>
      </c>
    </row>
    <row r="24" spans="1:16" s="142" customFormat="1" ht="45">
      <c r="A24" s="192" t="s">
        <v>1095</v>
      </c>
      <c r="B24" s="193" t="s">
        <v>829</v>
      </c>
      <c r="C24" s="189" t="s">
        <v>701</v>
      </c>
      <c r="D24" s="190">
        <f>D22*2.21</f>
        <v>1506.3359999999998</v>
      </c>
      <c r="E24" s="211"/>
      <c r="F24" s="191">
        <f>D24*E24</f>
        <v>0</v>
      </c>
    </row>
    <row r="25" spans="1:16" s="142" customFormat="1">
      <c r="A25" s="192"/>
      <c r="B25" s="193"/>
      <c r="C25" s="189"/>
      <c r="D25" s="190"/>
      <c r="E25" s="211"/>
      <c r="F25" s="191"/>
    </row>
    <row r="26" spans="1:16" s="143" customFormat="1">
      <c r="A26" s="187"/>
      <c r="B26" s="188" t="s">
        <v>830</v>
      </c>
      <c r="C26" s="194"/>
      <c r="D26" s="195"/>
      <c r="E26" s="212"/>
      <c r="F26" s="196">
        <f>SUM(F21:F25)</f>
        <v>0</v>
      </c>
    </row>
    <row r="27" spans="1:16" s="142" customFormat="1">
      <c r="A27" s="192"/>
      <c r="B27" s="193"/>
      <c r="C27" s="189"/>
      <c r="D27" s="190"/>
      <c r="E27" s="211"/>
      <c r="F27" s="191"/>
    </row>
    <row r="28" spans="1:16" s="143" customFormat="1">
      <c r="A28" s="187">
        <v>7.4</v>
      </c>
      <c r="B28" s="188" t="s">
        <v>1032</v>
      </c>
      <c r="C28" s="194"/>
      <c r="D28" s="195"/>
      <c r="E28" s="212"/>
      <c r="F28" s="196"/>
    </row>
    <row r="29" spans="1:16" s="142" customFormat="1">
      <c r="A29" s="192"/>
      <c r="B29" s="193"/>
      <c r="C29" s="189"/>
      <c r="D29" s="190"/>
      <c r="E29" s="211"/>
      <c r="F29" s="191"/>
    </row>
    <row r="30" spans="1:16" s="155" customFormat="1" ht="150">
      <c r="A30" s="197" t="s">
        <v>1101</v>
      </c>
      <c r="B30" s="198" t="s">
        <v>1030</v>
      </c>
      <c r="C30" s="197" t="s">
        <v>5</v>
      </c>
      <c r="D30" s="197">
        <v>215</v>
      </c>
      <c r="E30" s="213"/>
      <c r="F30" s="199">
        <f>D30*E30</f>
        <v>0</v>
      </c>
      <c r="G30" s="162"/>
      <c r="H30" s="162"/>
      <c r="I30" s="162"/>
      <c r="J30" s="162"/>
      <c r="K30" s="162"/>
      <c r="L30" s="162"/>
      <c r="M30" s="162"/>
      <c r="N30" s="162"/>
      <c r="O30" s="162"/>
      <c r="P30" s="162"/>
    </row>
    <row r="31" spans="1:16" s="155" customFormat="1">
      <c r="A31" s="197"/>
      <c r="B31" s="198"/>
      <c r="C31" s="197"/>
      <c r="D31" s="197"/>
      <c r="E31" s="213"/>
      <c r="F31" s="199"/>
      <c r="G31" s="162"/>
      <c r="H31" s="162"/>
      <c r="I31" s="162"/>
      <c r="J31" s="162"/>
      <c r="K31" s="162"/>
      <c r="L31" s="162"/>
      <c r="M31" s="162"/>
      <c r="N31" s="162"/>
      <c r="O31" s="162"/>
      <c r="P31" s="162"/>
    </row>
    <row r="32" spans="1:16" s="155" customFormat="1" ht="81.599999999999994" customHeight="1">
      <c r="A32" s="197" t="s">
        <v>1102</v>
      </c>
      <c r="B32" s="198" t="s">
        <v>1029</v>
      </c>
      <c r="C32" s="197" t="s">
        <v>1021</v>
      </c>
      <c r="D32" s="197">
        <f>320*4</f>
        <v>1280</v>
      </c>
      <c r="E32" s="213"/>
      <c r="F32" s="199">
        <f>D32*E32</f>
        <v>0</v>
      </c>
      <c r="G32" s="162"/>
      <c r="H32" s="162"/>
      <c r="I32" s="162"/>
      <c r="J32" s="162"/>
      <c r="K32" s="162"/>
      <c r="L32" s="162"/>
      <c r="M32" s="162"/>
      <c r="N32" s="162"/>
      <c r="O32" s="162"/>
      <c r="P32" s="162"/>
    </row>
    <row r="33" spans="1:20" s="155" customFormat="1">
      <c r="A33" s="197"/>
      <c r="B33" s="198"/>
      <c r="C33" s="197"/>
      <c r="D33" s="197"/>
      <c r="E33" s="213"/>
      <c r="F33" s="199"/>
      <c r="G33" s="163"/>
      <c r="H33" s="163"/>
      <c r="I33" s="163"/>
      <c r="J33" s="163"/>
      <c r="K33" s="162"/>
      <c r="L33" s="162"/>
      <c r="M33" s="162"/>
      <c r="N33" s="162"/>
      <c r="O33" s="162"/>
      <c r="P33" s="162"/>
    </row>
    <row r="34" spans="1:20" s="155" customFormat="1" ht="44.45" customHeight="1">
      <c r="A34" s="197" t="s">
        <v>1103</v>
      </c>
      <c r="B34" s="198" t="s">
        <v>1028</v>
      </c>
      <c r="C34" s="197" t="s">
        <v>1021</v>
      </c>
      <c r="D34" s="197">
        <v>320</v>
      </c>
      <c r="E34" s="213"/>
      <c r="F34" s="199">
        <f>D34*E34</f>
        <v>0</v>
      </c>
      <c r="G34" s="163"/>
      <c r="H34" s="163"/>
      <c r="I34" s="163"/>
      <c r="J34" s="163"/>
      <c r="K34" s="162"/>
      <c r="L34" s="162"/>
      <c r="M34" s="162"/>
      <c r="N34" s="162"/>
      <c r="O34" s="162"/>
      <c r="P34" s="162"/>
    </row>
    <row r="35" spans="1:20" s="142" customFormat="1">
      <c r="A35" s="192"/>
      <c r="B35" s="193"/>
      <c r="C35" s="189"/>
      <c r="D35" s="190"/>
      <c r="E35" s="211"/>
    </row>
    <row r="36" spans="1:20" s="241" customFormat="1">
      <c r="A36" s="180"/>
      <c r="B36" s="181" t="s">
        <v>819</v>
      </c>
      <c r="C36" s="180"/>
      <c r="D36" s="180"/>
      <c r="E36" s="240"/>
      <c r="F36" s="196">
        <f>SUM(F30:F34)</f>
        <v>0</v>
      </c>
    </row>
    <row r="37" spans="1:20" s="160" customFormat="1" ht="15" customHeight="1">
      <c r="A37" s="200"/>
      <c r="B37" s="201"/>
      <c r="C37" s="200"/>
      <c r="D37" s="179"/>
      <c r="E37" s="208"/>
      <c r="F37" s="203"/>
      <c r="H37" s="161"/>
      <c r="I37" s="161"/>
      <c r="J37" s="161"/>
      <c r="K37" s="161"/>
      <c r="L37" s="161"/>
      <c r="M37" s="161"/>
      <c r="N37" s="161"/>
      <c r="O37" s="161"/>
      <c r="P37" s="161"/>
      <c r="Q37" s="161"/>
      <c r="R37" s="161"/>
      <c r="S37" s="161"/>
      <c r="T37" s="161"/>
    </row>
    <row r="38" spans="1:20" s="160" customFormat="1" ht="15" customHeight="1">
      <c r="A38" s="200"/>
      <c r="B38" s="201" t="s">
        <v>1096</v>
      </c>
      <c r="C38" s="200"/>
      <c r="D38" s="179"/>
      <c r="E38" s="208"/>
      <c r="F38" s="203"/>
      <c r="H38" s="161"/>
      <c r="I38" s="161"/>
      <c r="J38" s="161"/>
      <c r="K38" s="161"/>
      <c r="L38" s="161"/>
      <c r="M38" s="161"/>
      <c r="N38" s="161"/>
      <c r="O38" s="161"/>
      <c r="P38" s="161"/>
      <c r="Q38" s="161"/>
      <c r="R38" s="161"/>
      <c r="S38" s="161"/>
      <c r="T38" s="161"/>
    </row>
    <row r="39" spans="1:20" s="160" customFormat="1" ht="15" customHeight="1">
      <c r="A39" s="200"/>
      <c r="B39" s="201"/>
      <c r="C39" s="200"/>
      <c r="D39" s="179"/>
      <c r="E39" s="208"/>
      <c r="F39" s="203"/>
      <c r="H39" s="161"/>
      <c r="I39" s="161"/>
      <c r="J39" s="161"/>
      <c r="K39" s="161"/>
      <c r="L39" s="161"/>
      <c r="M39" s="161"/>
      <c r="N39" s="161"/>
      <c r="O39" s="161"/>
      <c r="P39" s="161"/>
      <c r="Q39" s="161"/>
      <c r="R39" s="161"/>
      <c r="S39" s="161"/>
      <c r="T39" s="161"/>
    </row>
    <row r="40" spans="1:20" s="160" customFormat="1" ht="15" customHeight="1">
      <c r="A40" s="200"/>
      <c r="B40" s="201" t="s">
        <v>1097</v>
      </c>
      <c r="C40" s="200"/>
      <c r="D40" s="179"/>
      <c r="E40" s="208"/>
      <c r="F40" s="203">
        <f>F18</f>
        <v>0</v>
      </c>
      <c r="H40" s="161"/>
      <c r="I40" s="161"/>
      <c r="J40" s="161"/>
      <c r="K40" s="161"/>
      <c r="L40" s="161"/>
      <c r="M40" s="161"/>
      <c r="N40" s="161"/>
      <c r="O40" s="161"/>
      <c r="P40" s="161"/>
      <c r="Q40" s="161"/>
      <c r="R40" s="161"/>
      <c r="S40" s="161"/>
      <c r="T40" s="161"/>
    </row>
    <row r="41" spans="1:20" s="160" customFormat="1" ht="15" customHeight="1">
      <c r="A41" s="200"/>
      <c r="B41" s="201"/>
      <c r="C41" s="200"/>
      <c r="D41" s="179"/>
      <c r="E41" s="208"/>
      <c r="F41" s="203"/>
      <c r="H41" s="161"/>
      <c r="I41" s="161"/>
      <c r="J41" s="161"/>
      <c r="K41" s="161"/>
      <c r="L41" s="161"/>
      <c r="M41" s="161"/>
      <c r="N41" s="161"/>
      <c r="O41" s="161"/>
      <c r="P41" s="161"/>
      <c r="Q41" s="161"/>
      <c r="R41" s="161"/>
      <c r="S41" s="161"/>
      <c r="T41" s="161"/>
    </row>
    <row r="42" spans="1:20" s="160" customFormat="1" ht="15" customHeight="1">
      <c r="A42" s="200"/>
      <c r="B42" s="201" t="s">
        <v>1098</v>
      </c>
      <c r="C42" s="200"/>
      <c r="D42" s="179"/>
      <c r="E42" s="208"/>
      <c r="F42" s="203">
        <f>F26</f>
        <v>0</v>
      </c>
      <c r="H42" s="161"/>
      <c r="I42" s="161"/>
      <c r="J42" s="161"/>
      <c r="K42" s="161"/>
      <c r="L42" s="161"/>
      <c r="M42" s="161"/>
      <c r="N42" s="161"/>
      <c r="O42" s="161"/>
      <c r="P42" s="161"/>
      <c r="Q42" s="161"/>
      <c r="R42" s="161"/>
      <c r="S42" s="161"/>
      <c r="T42" s="161"/>
    </row>
    <row r="43" spans="1:20" s="160" customFormat="1" ht="15" customHeight="1">
      <c r="A43" s="200"/>
      <c r="B43" s="201"/>
      <c r="C43" s="200"/>
      <c r="D43" s="179"/>
      <c r="E43" s="208"/>
      <c r="F43" s="203"/>
      <c r="H43" s="161"/>
      <c r="I43" s="161"/>
      <c r="J43" s="161"/>
      <c r="K43" s="161"/>
      <c r="L43" s="161"/>
      <c r="M43" s="161"/>
      <c r="N43" s="161"/>
      <c r="O43" s="161"/>
      <c r="P43" s="161"/>
      <c r="Q43" s="161"/>
      <c r="R43" s="161"/>
      <c r="S43" s="161"/>
      <c r="T43" s="161"/>
    </row>
    <row r="44" spans="1:20" s="160" customFormat="1" ht="15" customHeight="1">
      <c r="A44" s="200"/>
      <c r="B44" s="201" t="s">
        <v>1099</v>
      </c>
      <c r="C44" s="200"/>
      <c r="D44" s="179"/>
      <c r="E44" s="208"/>
      <c r="F44" s="203">
        <f>F36</f>
        <v>0</v>
      </c>
      <c r="H44" s="161"/>
      <c r="I44" s="161"/>
      <c r="J44" s="161"/>
      <c r="K44" s="161"/>
      <c r="L44" s="161"/>
      <c r="M44" s="161"/>
      <c r="N44" s="161"/>
      <c r="O44" s="161"/>
      <c r="P44" s="161"/>
      <c r="Q44" s="161"/>
      <c r="R44" s="161"/>
      <c r="S44" s="161"/>
      <c r="T44" s="161"/>
    </row>
    <row r="45" spans="1:20" s="160" customFormat="1" ht="15" customHeight="1">
      <c r="A45" s="200"/>
      <c r="B45" s="201"/>
      <c r="C45" s="200"/>
      <c r="D45" s="179"/>
      <c r="E45" s="208"/>
      <c r="F45" s="203"/>
      <c r="H45" s="161"/>
      <c r="I45" s="161"/>
      <c r="J45" s="161"/>
      <c r="K45" s="161"/>
      <c r="L45" s="161"/>
      <c r="M45" s="161"/>
      <c r="N45" s="161"/>
      <c r="O45" s="161"/>
      <c r="P45" s="161"/>
      <c r="Q45" s="161"/>
      <c r="R45" s="161"/>
      <c r="S45" s="161"/>
      <c r="T45" s="161"/>
    </row>
    <row r="46" spans="1:20" s="247" customFormat="1" ht="15" customHeight="1">
      <c r="A46" s="242"/>
      <c r="B46" s="243" t="s">
        <v>1100</v>
      </c>
      <c r="C46" s="242"/>
      <c r="D46" s="244"/>
      <c r="E46" s="245"/>
      <c r="F46" s="246">
        <f>SUM(F40:F45)</f>
        <v>0</v>
      </c>
      <c r="H46" s="248"/>
      <c r="I46" s="248"/>
      <c r="J46" s="248"/>
      <c r="K46" s="248"/>
      <c r="L46" s="248"/>
      <c r="M46" s="248"/>
      <c r="N46" s="248"/>
      <c r="O46" s="248"/>
      <c r="P46" s="248"/>
      <c r="Q46" s="248"/>
      <c r="R46" s="248"/>
      <c r="S46" s="248"/>
      <c r="T46" s="248"/>
    </row>
    <row r="47" spans="1:20" s="160" customFormat="1" ht="15" customHeight="1">
      <c r="A47" s="165"/>
      <c r="B47" s="166"/>
      <c r="C47" s="158"/>
      <c r="D47" s="164"/>
      <c r="E47" s="214"/>
      <c r="F47" s="204"/>
      <c r="H47" s="161"/>
      <c r="I47" s="161"/>
      <c r="J47" s="161"/>
      <c r="K47" s="161"/>
      <c r="L47" s="161"/>
      <c r="M47" s="161"/>
      <c r="N47" s="161"/>
      <c r="O47" s="161"/>
      <c r="P47" s="161"/>
      <c r="Q47" s="161"/>
      <c r="R47" s="161"/>
      <c r="S47" s="161"/>
      <c r="T47" s="161"/>
    </row>
    <row r="48" spans="1:20" s="160" customFormat="1" ht="15" customHeight="1">
      <c r="A48" s="165"/>
      <c r="B48" s="166"/>
      <c r="C48" s="158"/>
      <c r="D48" s="164"/>
      <c r="E48" s="214"/>
      <c r="F48" s="204"/>
      <c r="H48" s="161"/>
      <c r="I48" s="161"/>
      <c r="J48" s="161"/>
      <c r="K48" s="161"/>
      <c r="L48" s="161"/>
      <c r="M48" s="161"/>
      <c r="N48" s="161"/>
      <c r="O48" s="161"/>
      <c r="P48" s="161"/>
      <c r="Q48" s="161"/>
      <c r="R48" s="161"/>
      <c r="S48" s="161"/>
      <c r="T48" s="161"/>
    </row>
    <row r="49" spans="1:20" s="160" customFormat="1" ht="15" customHeight="1">
      <c r="A49" s="165"/>
      <c r="B49" s="166"/>
      <c r="C49" s="158"/>
      <c r="D49" s="164"/>
      <c r="E49" s="214"/>
      <c r="F49" s="204"/>
      <c r="H49" s="161"/>
      <c r="I49" s="161"/>
      <c r="J49" s="161"/>
      <c r="K49" s="161"/>
      <c r="L49" s="161"/>
      <c r="M49" s="161"/>
      <c r="N49" s="161"/>
      <c r="O49" s="161"/>
      <c r="P49" s="161"/>
      <c r="Q49" s="161"/>
      <c r="R49" s="161"/>
      <c r="S49" s="161"/>
      <c r="T49" s="161"/>
    </row>
    <row r="50" spans="1:20" s="160" customFormat="1" ht="15" customHeight="1">
      <c r="A50" s="165"/>
      <c r="B50" s="166"/>
      <c r="C50" s="158"/>
      <c r="D50" s="164"/>
      <c r="E50" s="214"/>
      <c r="F50" s="204"/>
      <c r="H50" s="161"/>
      <c r="I50" s="161"/>
      <c r="J50" s="161"/>
      <c r="K50" s="161"/>
      <c r="L50" s="161"/>
      <c r="M50" s="161"/>
      <c r="N50" s="161"/>
      <c r="O50" s="161"/>
      <c r="P50" s="161"/>
      <c r="Q50" s="161"/>
      <c r="R50" s="161"/>
      <c r="S50" s="161"/>
      <c r="T50" s="161"/>
    </row>
    <row r="51" spans="1:20" s="160" customFormat="1" ht="15" customHeight="1">
      <c r="A51" s="165"/>
      <c r="B51" s="166"/>
      <c r="C51" s="158"/>
      <c r="D51" s="164"/>
      <c r="E51" s="214"/>
      <c r="F51" s="204"/>
      <c r="H51" s="161"/>
      <c r="I51" s="161"/>
      <c r="J51" s="161"/>
      <c r="K51" s="161"/>
      <c r="L51" s="161"/>
      <c r="M51" s="161"/>
      <c r="N51" s="161"/>
      <c r="O51" s="161"/>
      <c r="P51" s="161"/>
      <c r="Q51" s="161"/>
      <c r="R51" s="161"/>
      <c r="S51" s="161"/>
      <c r="T51" s="161"/>
    </row>
    <row r="52" spans="1:20" s="160" customFormat="1" ht="15" customHeight="1">
      <c r="A52" s="165"/>
      <c r="B52" s="166"/>
      <c r="C52" s="158"/>
      <c r="D52" s="164"/>
      <c r="E52" s="214"/>
      <c r="F52" s="204"/>
      <c r="H52" s="161"/>
      <c r="I52" s="161"/>
      <c r="J52" s="161"/>
      <c r="K52" s="161"/>
      <c r="L52" s="161"/>
      <c r="M52" s="161"/>
      <c r="N52" s="161"/>
      <c r="O52" s="161"/>
      <c r="P52" s="161"/>
      <c r="Q52" s="161"/>
      <c r="R52" s="161"/>
      <c r="S52" s="161"/>
      <c r="T52" s="161"/>
    </row>
    <row r="53" spans="1:20" s="160" customFormat="1" ht="15" customHeight="1">
      <c r="A53" s="165"/>
      <c r="B53" s="166"/>
      <c r="C53" s="158"/>
      <c r="D53" s="164"/>
      <c r="E53" s="214"/>
      <c r="F53" s="204"/>
      <c r="H53" s="161"/>
      <c r="I53" s="161"/>
      <c r="J53" s="161"/>
      <c r="K53" s="161"/>
      <c r="L53" s="161"/>
      <c r="M53" s="161"/>
      <c r="N53" s="161"/>
      <c r="O53" s="161"/>
      <c r="P53" s="161"/>
      <c r="Q53" s="161"/>
      <c r="R53" s="161"/>
      <c r="S53" s="161"/>
      <c r="T53" s="161"/>
    </row>
    <row r="54" spans="1:20" s="160" customFormat="1" ht="15" customHeight="1">
      <c r="A54" s="165"/>
      <c r="B54" s="166"/>
      <c r="C54" s="158"/>
      <c r="D54" s="164"/>
      <c r="E54" s="214"/>
      <c r="F54" s="204"/>
      <c r="H54" s="161"/>
      <c r="I54" s="161"/>
      <c r="J54" s="161"/>
      <c r="K54" s="161"/>
      <c r="L54" s="161"/>
      <c r="M54" s="161"/>
      <c r="N54" s="161"/>
      <c r="O54" s="161"/>
      <c r="P54" s="161"/>
      <c r="Q54" s="161"/>
      <c r="R54" s="161"/>
      <c r="S54" s="161"/>
      <c r="T54" s="161"/>
    </row>
    <row r="55" spans="1:20" s="160" customFormat="1" ht="15" customHeight="1">
      <c r="A55" s="165"/>
      <c r="B55" s="166"/>
      <c r="C55" s="158"/>
      <c r="D55" s="164"/>
      <c r="E55" s="214"/>
      <c r="F55" s="204"/>
      <c r="H55" s="161"/>
      <c r="I55" s="161"/>
      <c r="J55" s="161"/>
      <c r="K55" s="161"/>
      <c r="L55" s="161"/>
      <c r="M55" s="161"/>
      <c r="N55" s="161"/>
      <c r="O55" s="161"/>
      <c r="P55" s="161"/>
      <c r="Q55" s="161"/>
      <c r="R55" s="161"/>
      <c r="S55" s="161"/>
      <c r="T55" s="161"/>
    </row>
    <row r="56" spans="1:20" s="160" customFormat="1" ht="15" customHeight="1">
      <c r="A56" s="165"/>
      <c r="B56" s="166"/>
      <c r="C56" s="158"/>
      <c r="D56" s="164"/>
      <c r="E56" s="214"/>
      <c r="F56" s="204"/>
      <c r="H56" s="161"/>
      <c r="I56" s="161"/>
      <c r="J56" s="161"/>
      <c r="K56" s="161"/>
      <c r="L56" s="161"/>
      <c r="M56" s="161"/>
      <c r="N56" s="161"/>
      <c r="O56" s="161"/>
      <c r="P56" s="161"/>
      <c r="Q56" s="161"/>
      <c r="R56" s="161"/>
      <c r="S56" s="161"/>
      <c r="T56" s="161"/>
    </row>
    <row r="57" spans="1:20" s="160" customFormat="1" ht="15" customHeight="1">
      <c r="A57" s="165"/>
      <c r="B57" s="166"/>
      <c r="C57" s="158"/>
      <c r="D57" s="164"/>
      <c r="E57" s="214"/>
      <c r="F57" s="204"/>
      <c r="H57" s="161"/>
      <c r="I57" s="161"/>
      <c r="J57" s="161"/>
      <c r="K57" s="161"/>
      <c r="L57" s="161"/>
      <c r="M57" s="161"/>
      <c r="N57" s="161"/>
      <c r="O57" s="161"/>
      <c r="P57" s="161"/>
      <c r="Q57" s="161"/>
      <c r="R57" s="161"/>
      <c r="S57" s="161"/>
      <c r="T57" s="161"/>
    </row>
    <row r="58" spans="1:20" s="160" customFormat="1" ht="15" customHeight="1">
      <c r="A58" s="165"/>
      <c r="B58" s="166"/>
      <c r="C58" s="158"/>
      <c r="D58" s="164"/>
      <c r="E58" s="214"/>
      <c r="F58" s="204"/>
      <c r="H58" s="161"/>
      <c r="I58" s="161"/>
      <c r="J58" s="161"/>
      <c r="K58" s="161"/>
      <c r="L58" s="161"/>
      <c r="M58" s="161"/>
      <c r="N58" s="161"/>
      <c r="O58" s="161"/>
      <c r="P58" s="161"/>
      <c r="Q58" s="161"/>
      <c r="R58" s="161"/>
      <c r="S58" s="161"/>
      <c r="T58" s="161"/>
    </row>
    <row r="59" spans="1:20" s="160" customFormat="1" ht="15" customHeight="1">
      <c r="A59" s="165"/>
      <c r="B59" s="166"/>
      <c r="C59" s="158"/>
      <c r="D59" s="164"/>
      <c r="E59" s="214"/>
      <c r="F59" s="204"/>
      <c r="H59" s="161"/>
      <c r="I59" s="161"/>
      <c r="J59" s="161"/>
      <c r="K59" s="161"/>
      <c r="L59" s="161"/>
      <c r="M59" s="161"/>
      <c r="N59" s="161"/>
      <c r="O59" s="161"/>
      <c r="P59" s="161"/>
      <c r="Q59" s="161"/>
      <c r="R59" s="161"/>
      <c r="S59" s="161"/>
      <c r="T59" s="161"/>
    </row>
    <row r="60" spans="1:20" s="160" customFormat="1" ht="15" customHeight="1">
      <c r="A60" s="165"/>
      <c r="B60" s="166"/>
      <c r="C60" s="158"/>
      <c r="D60" s="164"/>
      <c r="E60" s="214"/>
      <c r="F60" s="204"/>
      <c r="H60" s="161"/>
      <c r="I60" s="161"/>
      <c r="J60" s="161"/>
      <c r="K60" s="161"/>
      <c r="L60" s="161"/>
      <c r="M60" s="161"/>
      <c r="N60" s="161"/>
      <c r="O60" s="161"/>
      <c r="P60" s="161"/>
      <c r="Q60" s="161"/>
      <c r="R60" s="161"/>
      <c r="S60" s="161"/>
      <c r="T60" s="161"/>
    </row>
    <row r="61" spans="1:20" s="160" customFormat="1" ht="15" customHeight="1">
      <c r="A61" s="165"/>
      <c r="B61" s="166"/>
      <c r="C61" s="158"/>
      <c r="D61" s="164"/>
      <c r="E61" s="214"/>
      <c r="F61" s="204"/>
      <c r="H61" s="161"/>
      <c r="I61" s="161"/>
      <c r="J61" s="161"/>
      <c r="K61" s="161"/>
      <c r="L61" s="161"/>
      <c r="M61" s="161"/>
      <c r="N61" s="161"/>
      <c r="O61" s="161"/>
      <c r="P61" s="161"/>
      <c r="Q61" s="161"/>
      <c r="R61" s="161"/>
      <c r="S61" s="161"/>
      <c r="T61" s="161"/>
    </row>
    <row r="62" spans="1:20" s="160" customFormat="1" ht="15" customHeight="1">
      <c r="A62" s="165"/>
      <c r="B62" s="166"/>
      <c r="C62" s="158"/>
      <c r="D62" s="164"/>
      <c r="E62" s="214"/>
      <c r="F62" s="204"/>
      <c r="H62" s="161"/>
      <c r="I62" s="161"/>
      <c r="J62" s="161"/>
      <c r="K62" s="161"/>
      <c r="L62" s="161"/>
      <c r="M62" s="161"/>
      <c r="N62" s="161"/>
      <c r="O62" s="161"/>
      <c r="P62" s="161"/>
      <c r="Q62" s="161"/>
      <c r="R62" s="161"/>
      <c r="S62" s="161"/>
      <c r="T62" s="161"/>
    </row>
    <row r="63" spans="1:20" s="160" customFormat="1" ht="15" customHeight="1">
      <c r="A63" s="165"/>
      <c r="B63" s="166"/>
      <c r="C63" s="158"/>
      <c r="D63" s="164"/>
      <c r="E63" s="214"/>
      <c r="F63" s="204"/>
      <c r="H63" s="161"/>
      <c r="I63" s="161"/>
      <c r="J63" s="161"/>
      <c r="K63" s="161"/>
      <c r="L63" s="161"/>
      <c r="M63" s="161"/>
      <c r="N63" s="161"/>
      <c r="O63" s="161"/>
      <c r="P63" s="161"/>
      <c r="Q63" s="161"/>
      <c r="R63" s="161"/>
      <c r="S63" s="161"/>
      <c r="T63" s="161"/>
    </row>
    <row r="64" spans="1:20" s="160" customFormat="1" ht="15" customHeight="1">
      <c r="A64" s="165"/>
      <c r="B64" s="166"/>
      <c r="C64" s="158"/>
      <c r="D64" s="164"/>
      <c r="E64" s="214"/>
      <c r="F64" s="204"/>
      <c r="H64" s="161"/>
      <c r="I64" s="161"/>
      <c r="J64" s="161"/>
      <c r="K64" s="161"/>
      <c r="L64" s="161"/>
      <c r="M64" s="161"/>
      <c r="N64" s="161"/>
      <c r="O64" s="161"/>
      <c r="P64" s="161"/>
      <c r="Q64" s="161"/>
      <c r="R64" s="161"/>
      <c r="S64" s="161"/>
      <c r="T64" s="161"/>
    </row>
    <row r="65" spans="1:20" s="160" customFormat="1" ht="15" customHeight="1">
      <c r="A65" s="165"/>
      <c r="B65" s="166"/>
      <c r="C65" s="158"/>
      <c r="D65" s="164"/>
      <c r="E65" s="214"/>
      <c r="F65" s="204"/>
      <c r="H65" s="161"/>
      <c r="I65" s="161"/>
      <c r="J65" s="161"/>
      <c r="K65" s="161"/>
      <c r="L65" s="161"/>
      <c r="M65" s="161"/>
      <c r="N65" s="161"/>
      <c r="O65" s="161"/>
      <c r="P65" s="161"/>
      <c r="Q65" s="161"/>
      <c r="R65" s="161"/>
      <c r="S65" s="161"/>
      <c r="T65" s="161"/>
    </row>
    <row r="66" spans="1:20" s="160" customFormat="1" ht="15" customHeight="1">
      <c r="A66" s="165"/>
      <c r="B66" s="166"/>
      <c r="C66" s="158"/>
      <c r="D66" s="164"/>
      <c r="E66" s="214"/>
      <c r="F66" s="204"/>
      <c r="H66" s="161"/>
      <c r="I66" s="161"/>
      <c r="J66" s="161"/>
      <c r="K66" s="161"/>
      <c r="L66" s="161"/>
      <c r="M66" s="161"/>
      <c r="N66" s="161"/>
      <c r="O66" s="161"/>
      <c r="P66" s="161"/>
      <c r="Q66" s="161"/>
      <c r="R66" s="161"/>
      <c r="S66" s="161"/>
      <c r="T66" s="161"/>
    </row>
    <row r="67" spans="1:20" s="160" customFormat="1" ht="15" customHeight="1">
      <c r="A67" s="165"/>
      <c r="B67" s="166"/>
      <c r="C67" s="158"/>
      <c r="D67" s="164"/>
      <c r="E67" s="214"/>
      <c r="F67" s="204"/>
      <c r="H67" s="161"/>
      <c r="I67" s="161"/>
      <c r="J67" s="161"/>
      <c r="K67" s="161"/>
      <c r="L67" s="161"/>
      <c r="M67" s="161"/>
      <c r="N67" s="161"/>
      <c r="O67" s="161"/>
      <c r="P67" s="161"/>
      <c r="Q67" s="161"/>
      <c r="R67" s="161"/>
      <c r="S67" s="161"/>
      <c r="T67" s="161"/>
    </row>
    <row r="68" spans="1:20" s="160" customFormat="1" ht="15" customHeight="1">
      <c r="A68" s="165"/>
      <c r="B68" s="166"/>
      <c r="C68" s="158"/>
      <c r="D68" s="164"/>
      <c r="E68" s="214"/>
      <c r="F68" s="204"/>
      <c r="H68" s="161"/>
      <c r="I68" s="161"/>
      <c r="J68" s="161"/>
      <c r="K68" s="161"/>
      <c r="L68" s="161"/>
      <c r="M68" s="161"/>
      <c r="N68" s="161"/>
      <c r="O68" s="161"/>
      <c r="P68" s="161"/>
      <c r="Q68" s="161"/>
      <c r="R68" s="161"/>
      <c r="S68" s="161"/>
      <c r="T68" s="161"/>
    </row>
    <row r="69" spans="1:20" s="160" customFormat="1" ht="15" customHeight="1">
      <c r="A69" s="165"/>
      <c r="B69" s="166"/>
      <c r="C69" s="158"/>
      <c r="D69" s="164"/>
      <c r="E69" s="214"/>
      <c r="F69" s="204"/>
      <c r="H69" s="161"/>
      <c r="I69" s="161"/>
      <c r="J69" s="161"/>
      <c r="K69" s="161"/>
      <c r="L69" s="161"/>
      <c r="M69" s="161"/>
      <c r="N69" s="161"/>
      <c r="O69" s="161"/>
      <c r="P69" s="161"/>
      <c r="Q69" s="161"/>
      <c r="R69" s="161"/>
      <c r="S69" s="161"/>
      <c r="T69" s="161"/>
    </row>
    <row r="70" spans="1:20" s="160" customFormat="1" ht="15" customHeight="1">
      <c r="A70" s="165"/>
      <c r="B70" s="166"/>
      <c r="C70" s="158"/>
      <c r="D70" s="164"/>
      <c r="E70" s="214"/>
      <c r="F70" s="204"/>
      <c r="H70" s="161"/>
      <c r="I70" s="161"/>
      <c r="J70" s="161"/>
      <c r="K70" s="161"/>
      <c r="L70" s="161"/>
      <c r="M70" s="161"/>
      <c r="N70" s="161"/>
      <c r="O70" s="161"/>
      <c r="P70" s="161"/>
      <c r="Q70" s="161"/>
      <c r="R70" s="161"/>
      <c r="S70" s="161"/>
      <c r="T70" s="161"/>
    </row>
    <row r="71" spans="1:20" s="160" customFormat="1" ht="15" customHeight="1">
      <c r="A71" s="165"/>
      <c r="B71" s="166"/>
      <c r="C71" s="158"/>
      <c r="D71" s="164"/>
      <c r="E71" s="214"/>
      <c r="F71" s="204"/>
      <c r="H71" s="161"/>
      <c r="I71" s="161"/>
      <c r="J71" s="161"/>
      <c r="K71" s="161"/>
      <c r="L71" s="161"/>
      <c r="M71" s="161"/>
      <c r="N71" s="161"/>
      <c r="O71" s="161"/>
      <c r="P71" s="161"/>
      <c r="Q71" s="161"/>
      <c r="R71" s="161"/>
      <c r="S71" s="161"/>
      <c r="T71" s="161"/>
    </row>
    <row r="72" spans="1:20" s="160" customFormat="1" ht="15" customHeight="1">
      <c r="A72" s="165"/>
      <c r="B72" s="166"/>
      <c r="C72" s="158"/>
      <c r="D72" s="164"/>
      <c r="E72" s="214"/>
      <c r="F72" s="204"/>
      <c r="H72" s="161"/>
      <c r="I72" s="161"/>
      <c r="J72" s="161"/>
      <c r="K72" s="161"/>
      <c r="L72" s="161"/>
      <c r="M72" s="161"/>
      <c r="N72" s="161"/>
      <c r="O72" s="161"/>
      <c r="P72" s="161"/>
      <c r="Q72" s="161"/>
      <c r="R72" s="161"/>
      <c r="S72" s="161"/>
      <c r="T72" s="161"/>
    </row>
    <row r="73" spans="1:20" s="160" customFormat="1" ht="15" customHeight="1">
      <c r="A73" s="165"/>
      <c r="B73" s="166"/>
      <c r="C73" s="158"/>
      <c r="D73" s="164"/>
      <c r="E73" s="214"/>
      <c r="F73" s="204"/>
      <c r="H73" s="161"/>
      <c r="I73" s="161"/>
      <c r="J73" s="161"/>
      <c r="K73" s="161"/>
      <c r="L73" s="161"/>
      <c r="M73" s="161"/>
      <c r="N73" s="161"/>
      <c r="O73" s="161"/>
      <c r="P73" s="161"/>
      <c r="Q73" s="161"/>
      <c r="R73" s="161"/>
      <c r="S73" s="161"/>
      <c r="T73" s="161"/>
    </row>
    <row r="74" spans="1:20" s="160" customFormat="1" ht="15" customHeight="1">
      <c r="A74" s="165"/>
      <c r="B74" s="166"/>
      <c r="C74" s="158"/>
      <c r="D74" s="164"/>
      <c r="E74" s="214"/>
      <c r="F74" s="204"/>
      <c r="H74" s="161"/>
      <c r="I74" s="161"/>
      <c r="J74" s="161"/>
      <c r="K74" s="161"/>
      <c r="L74" s="161"/>
      <c r="M74" s="161"/>
      <c r="N74" s="161"/>
      <c r="O74" s="161"/>
      <c r="P74" s="161"/>
      <c r="Q74" s="161"/>
      <c r="R74" s="161"/>
      <c r="S74" s="161"/>
      <c r="T74" s="161"/>
    </row>
    <row r="75" spans="1:20" s="160" customFormat="1" ht="15" customHeight="1">
      <c r="A75" s="165"/>
      <c r="B75" s="166"/>
      <c r="C75" s="158"/>
      <c r="D75" s="164"/>
      <c r="E75" s="214"/>
      <c r="F75" s="204"/>
      <c r="H75" s="161"/>
      <c r="I75" s="161"/>
      <c r="J75" s="161"/>
      <c r="K75" s="161"/>
      <c r="L75" s="161"/>
      <c r="M75" s="161"/>
      <c r="N75" s="161"/>
      <c r="O75" s="161"/>
      <c r="P75" s="161"/>
      <c r="Q75" s="161"/>
      <c r="R75" s="161"/>
      <c r="S75" s="161"/>
      <c r="T75" s="161"/>
    </row>
    <row r="76" spans="1:20" s="160" customFormat="1" ht="15" customHeight="1">
      <c r="A76" s="165"/>
      <c r="B76" s="166"/>
      <c r="C76" s="158"/>
      <c r="D76" s="164"/>
      <c r="E76" s="214"/>
      <c r="F76" s="204"/>
      <c r="H76" s="161"/>
      <c r="I76" s="161"/>
      <c r="J76" s="161"/>
      <c r="K76" s="161"/>
      <c r="L76" s="161"/>
      <c r="M76" s="161"/>
      <c r="N76" s="161"/>
      <c r="O76" s="161"/>
      <c r="P76" s="161"/>
      <c r="Q76" s="161"/>
      <c r="R76" s="161"/>
      <c r="S76" s="161"/>
      <c r="T76" s="161"/>
    </row>
    <row r="77" spans="1:20" s="160" customFormat="1" ht="15" customHeight="1">
      <c r="A77" s="165"/>
      <c r="B77" s="166"/>
      <c r="C77" s="158"/>
      <c r="D77" s="164"/>
      <c r="E77" s="214"/>
      <c r="F77" s="204"/>
      <c r="H77" s="161"/>
      <c r="I77" s="161"/>
      <c r="J77" s="161"/>
      <c r="K77" s="161"/>
      <c r="L77" s="161"/>
      <c r="M77" s="161"/>
      <c r="N77" s="161"/>
      <c r="O77" s="161"/>
      <c r="P77" s="161"/>
      <c r="Q77" s="161"/>
      <c r="R77" s="161"/>
      <c r="S77" s="161"/>
      <c r="T77" s="161"/>
    </row>
    <row r="78" spans="1:20" s="160" customFormat="1" ht="15" customHeight="1">
      <c r="A78" s="165"/>
      <c r="B78" s="166"/>
      <c r="C78" s="158"/>
      <c r="D78" s="164"/>
      <c r="E78" s="214"/>
      <c r="F78" s="204"/>
      <c r="H78" s="161"/>
      <c r="I78" s="161"/>
      <c r="J78" s="161"/>
      <c r="K78" s="161"/>
      <c r="L78" s="161"/>
      <c r="M78" s="161"/>
      <c r="N78" s="161"/>
      <c r="O78" s="161"/>
      <c r="P78" s="161"/>
      <c r="Q78" s="161"/>
      <c r="R78" s="161"/>
      <c r="S78" s="161"/>
      <c r="T78" s="161"/>
    </row>
    <row r="79" spans="1:20" s="160" customFormat="1" ht="15" customHeight="1">
      <c r="A79" s="165"/>
      <c r="B79" s="166"/>
      <c r="C79" s="158"/>
      <c r="D79" s="164"/>
      <c r="E79" s="214"/>
      <c r="F79" s="204"/>
      <c r="H79" s="161"/>
      <c r="I79" s="161"/>
      <c r="J79" s="161"/>
      <c r="K79" s="161"/>
      <c r="L79" s="161"/>
      <c r="M79" s="161"/>
      <c r="N79" s="161"/>
      <c r="O79" s="161"/>
      <c r="P79" s="161"/>
      <c r="Q79" s="161"/>
      <c r="R79" s="161"/>
      <c r="S79" s="161"/>
      <c r="T79" s="161"/>
    </row>
    <row r="80" spans="1:20" s="160" customFormat="1" ht="15" customHeight="1">
      <c r="A80" s="165"/>
      <c r="B80" s="166"/>
      <c r="C80" s="158"/>
      <c r="D80" s="164"/>
      <c r="E80" s="214"/>
      <c r="F80" s="204"/>
      <c r="H80" s="161"/>
      <c r="I80" s="161"/>
      <c r="J80" s="161"/>
      <c r="K80" s="161"/>
      <c r="L80" s="161"/>
      <c r="M80" s="161"/>
      <c r="N80" s="161"/>
      <c r="O80" s="161"/>
      <c r="P80" s="161"/>
      <c r="Q80" s="161"/>
      <c r="R80" s="161"/>
      <c r="S80" s="161"/>
      <c r="T80" s="161"/>
    </row>
    <row r="81" spans="1:20" s="160" customFormat="1" ht="15" customHeight="1">
      <c r="A81" s="165"/>
      <c r="B81" s="166"/>
      <c r="C81" s="158"/>
      <c r="D81" s="164"/>
      <c r="E81" s="214"/>
      <c r="F81" s="204"/>
      <c r="H81" s="161"/>
      <c r="I81" s="161"/>
      <c r="J81" s="161"/>
      <c r="K81" s="161"/>
      <c r="L81" s="161"/>
      <c r="M81" s="161"/>
      <c r="N81" s="161"/>
      <c r="O81" s="161"/>
      <c r="P81" s="161"/>
      <c r="Q81" s="161"/>
      <c r="R81" s="161"/>
      <c r="S81" s="161"/>
      <c r="T81" s="161"/>
    </row>
    <row r="82" spans="1:20" s="160" customFormat="1" ht="15" customHeight="1">
      <c r="A82" s="165"/>
      <c r="B82" s="166"/>
      <c r="C82" s="158"/>
      <c r="D82" s="164"/>
      <c r="E82" s="214"/>
      <c r="F82" s="204"/>
      <c r="H82" s="161"/>
      <c r="I82" s="161"/>
      <c r="J82" s="161"/>
      <c r="K82" s="161"/>
      <c r="L82" s="161"/>
      <c r="M82" s="161"/>
      <c r="N82" s="161"/>
      <c r="O82" s="161"/>
      <c r="P82" s="161"/>
      <c r="Q82" s="161"/>
      <c r="R82" s="161"/>
      <c r="S82" s="161"/>
      <c r="T82" s="161"/>
    </row>
    <row r="83" spans="1:20" s="160" customFormat="1" ht="15" customHeight="1">
      <c r="A83" s="165"/>
      <c r="B83" s="166"/>
      <c r="C83" s="158"/>
      <c r="D83" s="164"/>
      <c r="E83" s="214"/>
      <c r="F83" s="204"/>
      <c r="H83" s="161"/>
      <c r="I83" s="161"/>
      <c r="J83" s="161"/>
      <c r="K83" s="161"/>
      <c r="L83" s="161"/>
      <c r="M83" s="161"/>
      <c r="N83" s="161"/>
      <c r="O83" s="161"/>
      <c r="P83" s="161"/>
      <c r="Q83" s="161"/>
      <c r="R83" s="161"/>
      <c r="S83" s="161"/>
      <c r="T83" s="161"/>
    </row>
    <row r="84" spans="1:20" s="160" customFormat="1" ht="15" customHeight="1">
      <c r="A84" s="165"/>
      <c r="B84" s="166"/>
      <c r="C84" s="158"/>
      <c r="D84" s="164"/>
      <c r="E84" s="214"/>
      <c r="F84" s="204"/>
      <c r="H84" s="161"/>
      <c r="I84" s="161"/>
      <c r="J84" s="161"/>
      <c r="K84" s="161"/>
      <c r="L84" s="161"/>
      <c r="M84" s="161"/>
      <c r="N84" s="161"/>
      <c r="O84" s="161"/>
      <c r="P84" s="161"/>
      <c r="Q84" s="161"/>
      <c r="R84" s="161"/>
      <c r="S84" s="161"/>
      <c r="T84" s="161"/>
    </row>
    <row r="85" spans="1:20" s="160" customFormat="1" ht="15" customHeight="1">
      <c r="A85" s="165"/>
      <c r="B85" s="166"/>
      <c r="C85" s="158"/>
      <c r="D85" s="164"/>
      <c r="E85" s="214"/>
      <c r="F85" s="204"/>
      <c r="H85" s="161"/>
      <c r="I85" s="161"/>
      <c r="J85" s="161"/>
      <c r="K85" s="161"/>
      <c r="L85" s="161"/>
      <c r="M85" s="161"/>
      <c r="N85" s="161"/>
      <c r="O85" s="161"/>
      <c r="P85" s="161"/>
      <c r="Q85" s="161"/>
      <c r="R85" s="161"/>
      <c r="S85" s="161"/>
      <c r="T85" s="161"/>
    </row>
    <row r="86" spans="1:20" s="160" customFormat="1" ht="15" customHeight="1">
      <c r="A86" s="165"/>
      <c r="B86" s="166"/>
      <c r="C86" s="158"/>
      <c r="D86" s="164"/>
      <c r="E86" s="214"/>
      <c r="F86" s="204"/>
      <c r="H86" s="161"/>
      <c r="I86" s="161"/>
      <c r="J86" s="161"/>
      <c r="K86" s="161"/>
      <c r="L86" s="161"/>
      <c r="M86" s="161"/>
      <c r="N86" s="161"/>
      <c r="O86" s="161"/>
      <c r="P86" s="161"/>
      <c r="Q86" s="161"/>
      <c r="R86" s="161"/>
      <c r="S86" s="161"/>
      <c r="T86" s="161"/>
    </row>
    <row r="87" spans="1:20" s="160" customFormat="1" ht="15" customHeight="1">
      <c r="A87" s="165"/>
      <c r="B87" s="166"/>
      <c r="C87" s="158"/>
      <c r="D87" s="164"/>
      <c r="E87" s="214"/>
      <c r="F87" s="204"/>
      <c r="H87" s="161"/>
      <c r="I87" s="161"/>
      <c r="J87" s="161"/>
      <c r="K87" s="161"/>
      <c r="L87" s="161"/>
      <c r="M87" s="161"/>
      <c r="N87" s="161"/>
      <c r="O87" s="161"/>
      <c r="P87" s="161"/>
      <c r="Q87" s="161"/>
      <c r="R87" s="161"/>
      <c r="S87" s="161"/>
      <c r="T87" s="161"/>
    </row>
    <row r="88" spans="1:20" s="160" customFormat="1" ht="15" customHeight="1">
      <c r="A88" s="165"/>
      <c r="B88" s="166"/>
      <c r="C88" s="158"/>
      <c r="D88" s="164"/>
      <c r="E88" s="214"/>
      <c r="F88" s="204"/>
      <c r="H88" s="161"/>
      <c r="I88" s="161"/>
      <c r="J88" s="161"/>
      <c r="K88" s="161"/>
      <c r="L88" s="161"/>
      <c r="M88" s="161"/>
      <c r="N88" s="161"/>
      <c r="O88" s="161"/>
      <c r="P88" s="161"/>
      <c r="Q88" s="161"/>
      <c r="R88" s="161"/>
      <c r="S88" s="161"/>
      <c r="T88" s="161"/>
    </row>
    <row r="89" spans="1:20" s="160" customFormat="1" ht="15" customHeight="1">
      <c r="A89" s="165"/>
      <c r="B89" s="166"/>
      <c r="C89" s="158"/>
      <c r="D89" s="164"/>
      <c r="E89" s="214"/>
      <c r="F89" s="204"/>
      <c r="H89" s="161"/>
      <c r="I89" s="161"/>
      <c r="J89" s="161"/>
      <c r="K89" s="161"/>
      <c r="L89" s="161"/>
      <c r="M89" s="161"/>
      <c r="N89" s="161"/>
      <c r="O89" s="161"/>
      <c r="P89" s="161"/>
      <c r="Q89" s="161"/>
      <c r="R89" s="161"/>
      <c r="S89" s="161"/>
      <c r="T89" s="161"/>
    </row>
    <row r="90" spans="1:20" s="160" customFormat="1" ht="15" customHeight="1">
      <c r="A90" s="165"/>
      <c r="B90" s="166"/>
      <c r="C90" s="158"/>
      <c r="D90" s="164"/>
      <c r="E90" s="214"/>
      <c r="F90" s="204"/>
      <c r="H90" s="161"/>
      <c r="I90" s="161"/>
      <c r="J90" s="161"/>
      <c r="K90" s="161"/>
      <c r="L90" s="161"/>
      <c r="M90" s="161"/>
      <c r="N90" s="161"/>
      <c r="O90" s="161"/>
      <c r="P90" s="161"/>
      <c r="Q90" s="161"/>
      <c r="R90" s="161"/>
      <c r="S90" s="161"/>
      <c r="T90" s="161"/>
    </row>
    <row r="91" spans="1:20" s="160" customFormat="1" ht="15" customHeight="1">
      <c r="A91" s="165"/>
      <c r="B91" s="166"/>
      <c r="C91" s="158"/>
      <c r="D91" s="164"/>
      <c r="E91" s="214"/>
      <c r="F91" s="204"/>
      <c r="H91" s="161"/>
      <c r="I91" s="161"/>
      <c r="J91" s="161"/>
      <c r="K91" s="161"/>
      <c r="L91" s="161"/>
      <c r="M91" s="161"/>
      <c r="N91" s="161"/>
      <c r="O91" s="161"/>
      <c r="P91" s="161"/>
      <c r="Q91" s="161"/>
      <c r="R91" s="161"/>
      <c r="S91" s="161"/>
      <c r="T91" s="161"/>
    </row>
    <row r="92" spans="1:20" s="160" customFormat="1" ht="15" customHeight="1">
      <c r="A92" s="165"/>
      <c r="B92" s="166"/>
      <c r="C92" s="158"/>
      <c r="D92" s="164"/>
      <c r="E92" s="214"/>
      <c r="F92" s="204"/>
      <c r="H92" s="161"/>
      <c r="I92" s="161"/>
      <c r="J92" s="161"/>
      <c r="K92" s="161"/>
      <c r="L92" s="161"/>
      <c r="M92" s="161"/>
      <c r="N92" s="161"/>
      <c r="O92" s="161"/>
      <c r="P92" s="161"/>
      <c r="Q92" s="161"/>
      <c r="R92" s="161"/>
      <c r="S92" s="161"/>
      <c r="T92" s="161"/>
    </row>
    <row r="93" spans="1:20" s="160" customFormat="1" ht="15" customHeight="1">
      <c r="A93" s="165"/>
      <c r="B93" s="166"/>
      <c r="C93" s="158"/>
      <c r="D93" s="164"/>
      <c r="E93" s="214"/>
      <c r="F93" s="204"/>
      <c r="H93" s="161"/>
      <c r="I93" s="161"/>
      <c r="J93" s="161"/>
      <c r="K93" s="161"/>
      <c r="L93" s="161"/>
      <c r="M93" s="161"/>
      <c r="N93" s="161"/>
      <c r="O93" s="161"/>
      <c r="P93" s="161"/>
      <c r="Q93" s="161"/>
      <c r="R93" s="161"/>
      <c r="S93" s="161"/>
      <c r="T93" s="161"/>
    </row>
    <row r="94" spans="1:20" s="160" customFormat="1" ht="15" customHeight="1">
      <c r="A94" s="165"/>
      <c r="B94" s="166"/>
      <c r="C94" s="158"/>
      <c r="D94" s="164"/>
      <c r="E94" s="214"/>
      <c r="F94" s="204"/>
      <c r="H94" s="161"/>
      <c r="I94" s="161"/>
      <c r="J94" s="161"/>
      <c r="K94" s="161"/>
      <c r="L94" s="161"/>
      <c r="M94" s="161"/>
      <c r="N94" s="161"/>
      <c r="O94" s="161"/>
      <c r="P94" s="161"/>
      <c r="Q94" s="161"/>
      <c r="R94" s="161"/>
      <c r="S94" s="161"/>
      <c r="T94" s="161"/>
    </row>
    <row r="95" spans="1:20" s="160" customFormat="1" ht="15" customHeight="1">
      <c r="A95" s="165"/>
      <c r="B95" s="166"/>
      <c r="C95" s="158"/>
      <c r="D95" s="164"/>
      <c r="E95" s="214"/>
      <c r="F95" s="204"/>
      <c r="H95" s="161"/>
      <c r="I95" s="161"/>
      <c r="J95" s="161"/>
      <c r="K95" s="161"/>
      <c r="L95" s="161"/>
      <c r="M95" s="161"/>
      <c r="N95" s="161"/>
      <c r="O95" s="161"/>
      <c r="P95" s="161"/>
      <c r="Q95" s="161"/>
      <c r="R95" s="161"/>
      <c r="S95" s="161"/>
      <c r="T95" s="161"/>
    </row>
    <row r="96" spans="1:20" s="160" customFormat="1" ht="15" customHeight="1">
      <c r="A96" s="165"/>
      <c r="B96" s="166"/>
      <c r="C96" s="158"/>
      <c r="D96" s="164"/>
      <c r="E96" s="214"/>
      <c r="F96" s="204"/>
      <c r="H96" s="161"/>
      <c r="I96" s="161"/>
      <c r="J96" s="161"/>
      <c r="K96" s="161"/>
      <c r="L96" s="161"/>
      <c r="M96" s="161"/>
      <c r="N96" s="161"/>
      <c r="O96" s="161"/>
      <c r="P96" s="161"/>
      <c r="Q96" s="161"/>
      <c r="R96" s="161"/>
      <c r="S96" s="161"/>
      <c r="T96" s="161"/>
    </row>
    <row r="97" spans="1:20" s="160" customFormat="1" ht="15" customHeight="1">
      <c r="A97" s="165"/>
      <c r="B97" s="166"/>
      <c r="C97" s="158"/>
      <c r="D97" s="164"/>
      <c r="E97" s="214"/>
      <c r="F97" s="204"/>
      <c r="H97" s="161"/>
      <c r="I97" s="161"/>
      <c r="J97" s="161"/>
      <c r="K97" s="161"/>
      <c r="L97" s="161"/>
      <c r="M97" s="161"/>
      <c r="N97" s="161"/>
      <c r="O97" s="161"/>
      <c r="P97" s="161"/>
      <c r="Q97" s="161"/>
      <c r="R97" s="161"/>
      <c r="S97" s="161"/>
      <c r="T97" s="161"/>
    </row>
    <row r="98" spans="1:20" s="160" customFormat="1" ht="15" customHeight="1">
      <c r="A98" s="165"/>
      <c r="B98" s="166"/>
      <c r="C98" s="158"/>
      <c r="D98" s="164"/>
      <c r="E98" s="214"/>
      <c r="F98" s="204"/>
      <c r="H98" s="161"/>
      <c r="I98" s="161"/>
      <c r="J98" s="161"/>
      <c r="K98" s="161"/>
      <c r="L98" s="161"/>
      <c r="M98" s="161"/>
      <c r="N98" s="161"/>
      <c r="O98" s="161"/>
      <c r="P98" s="161"/>
      <c r="Q98" s="161"/>
      <c r="R98" s="161"/>
      <c r="S98" s="161"/>
      <c r="T98" s="161"/>
    </row>
    <row r="99" spans="1:20" s="160" customFormat="1" ht="15" customHeight="1">
      <c r="A99" s="165"/>
      <c r="B99" s="166"/>
      <c r="C99" s="158"/>
      <c r="D99" s="164"/>
      <c r="E99" s="214"/>
      <c r="F99" s="204"/>
      <c r="H99" s="161"/>
      <c r="I99" s="161"/>
      <c r="J99" s="161"/>
      <c r="K99" s="161"/>
      <c r="L99" s="161"/>
      <c r="M99" s="161"/>
      <c r="N99" s="161"/>
      <c r="O99" s="161"/>
      <c r="P99" s="161"/>
      <c r="Q99" s="161"/>
      <c r="R99" s="161"/>
      <c r="S99" s="161"/>
      <c r="T99" s="161"/>
    </row>
    <row r="100" spans="1:20" s="160" customFormat="1" ht="15" customHeight="1">
      <c r="A100" s="165"/>
      <c r="B100" s="166"/>
      <c r="C100" s="158"/>
      <c r="D100" s="164"/>
      <c r="E100" s="214"/>
      <c r="F100" s="204"/>
      <c r="H100" s="161"/>
      <c r="I100" s="161"/>
      <c r="J100" s="161"/>
      <c r="K100" s="161"/>
      <c r="L100" s="161"/>
      <c r="M100" s="161"/>
      <c r="N100" s="161"/>
      <c r="O100" s="161"/>
      <c r="P100" s="161"/>
      <c r="Q100" s="161"/>
      <c r="R100" s="161"/>
      <c r="S100" s="161"/>
      <c r="T100" s="161"/>
    </row>
    <row r="101" spans="1:20" s="160" customFormat="1" ht="15" customHeight="1">
      <c r="A101" s="165"/>
      <c r="B101" s="166"/>
      <c r="C101" s="158"/>
      <c r="D101" s="164"/>
      <c r="E101" s="214"/>
      <c r="F101" s="204"/>
      <c r="H101" s="161"/>
      <c r="I101" s="161"/>
      <c r="J101" s="161"/>
      <c r="K101" s="161"/>
      <c r="L101" s="161"/>
      <c r="M101" s="161"/>
      <c r="N101" s="161"/>
      <c r="O101" s="161"/>
      <c r="P101" s="161"/>
      <c r="Q101" s="161"/>
      <c r="R101" s="161"/>
      <c r="S101" s="161"/>
      <c r="T101" s="161"/>
    </row>
    <row r="102" spans="1:20" s="160" customFormat="1" ht="15" customHeight="1">
      <c r="A102" s="165"/>
      <c r="B102" s="166"/>
      <c r="C102" s="158"/>
      <c r="D102" s="164"/>
      <c r="E102" s="214"/>
      <c r="F102" s="204"/>
      <c r="H102" s="161"/>
      <c r="I102" s="161"/>
      <c r="J102" s="161"/>
      <c r="K102" s="161"/>
      <c r="L102" s="161"/>
      <c r="M102" s="161"/>
      <c r="N102" s="161"/>
      <c r="O102" s="161"/>
      <c r="P102" s="161"/>
      <c r="Q102" s="161"/>
      <c r="R102" s="161"/>
      <c r="S102" s="161"/>
      <c r="T102" s="161"/>
    </row>
    <row r="103" spans="1:20" s="160" customFormat="1" ht="15" customHeight="1">
      <c r="A103" s="165"/>
      <c r="B103" s="166"/>
      <c r="C103" s="158"/>
      <c r="D103" s="164"/>
      <c r="E103" s="214"/>
      <c r="F103" s="204"/>
      <c r="H103" s="161"/>
      <c r="I103" s="161"/>
      <c r="J103" s="161"/>
      <c r="K103" s="161"/>
      <c r="L103" s="161"/>
      <c r="M103" s="161"/>
      <c r="N103" s="161"/>
      <c r="O103" s="161"/>
      <c r="P103" s="161"/>
      <c r="Q103" s="161"/>
      <c r="R103" s="161"/>
      <c r="S103" s="161"/>
      <c r="T103" s="161"/>
    </row>
    <row r="104" spans="1:20" s="160" customFormat="1" ht="15" customHeight="1">
      <c r="A104" s="165"/>
      <c r="B104" s="166"/>
      <c r="C104" s="158"/>
      <c r="D104" s="164"/>
      <c r="E104" s="214"/>
      <c r="F104" s="204"/>
      <c r="H104" s="161"/>
      <c r="I104" s="161"/>
      <c r="J104" s="161"/>
      <c r="K104" s="161"/>
      <c r="L104" s="161"/>
      <c r="M104" s="161"/>
      <c r="N104" s="161"/>
      <c r="O104" s="161"/>
      <c r="P104" s="161"/>
      <c r="Q104" s="161"/>
      <c r="R104" s="161"/>
      <c r="S104" s="161"/>
      <c r="T104" s="161"/>
    </row>
    <row r="105" spans="1:20" s="160" customFormat="1" ht="15" customHeight="1">
      <c r="A105" s="165"/>
      <c r="B105" s="166"/>
      <c r="C105" s="158"/>
      <c r="D105" s="164"/>
      <c r="E105" s="214"/>
      <c r="F105" s="204"/>
      <c r="H105" s="161"/>
      <c r="I105" s="161"/>
      <c r="J105" s="161"/>
      <c r="K105" s="161"/>
      <c r="L105" s="161"/>
      <c r="M105" s="161"/>
      <c r="N105" s="161"/>
      <c r="O105" s="161"/>
      <c r="P105" s="161"/>
      <c r="Q105" s="161"/>
      <c r="R105" s="161"/>
      <c r="S105" s="161"/>
      <c r="T105" s="161"/>
    </row>
    <row r="106" spans="1:20" s="160" customFormat="1" ht="15" customHeight="1">
      <c r="A106" s="165"/>
      <c r="B106" s="166"/>
      <c r="C106" s="158"/>
      <c r="D106" s="164"/>
      <c r="E106" s="214"/>
      <c r="F106" s="204"/>
      <c r="H106" s="161"/>
      <c r="I106" s="161"/>
      <c r="J106" s="161"/>
      <c r="K106" s="161"/>
      <c r="L106" s="161"/>
      <c r="M106" s="161"/>
      <c r="N106" s="161"/>
      <c r="O106" s="161"/>
      <c r="P106" s="161"/>
      <c r="Q106" s="161"/>
      <c r="R106" s="161"/>
      <c r="S106" s="161"/>
      <c r="T106" s="161"/>
    </row>
    <row r="107" spans="1:20" s="160" customFormat="1" ht="15" customHeight="1">
      <c r="A107" s="165"/>
      <c r="B107" s="166"/>
      <c r="C107" s="158"/>
      <c r="D107" s="164"/>
      <c r="E107" s="214"/>
      <c r="F107" s="204"/>
      <c r="H107" s="161"/>
      <c r="I107" s="161"/>
      <c r="J107" s="161"/>
      <c r="K107" s="161"/>
      <c r="L107" s="161"/>
      <c r="M107" s="161"/>
      <c r="N107" s="161"/>
      <c r="O107" s="161"/>
      <c r="P107" s="161"/>
      <c r="Q107" s="161"/>
      <c r="R107" s="161"/>
      <c r="S107" s="161"/>
      <c r="T107" s="161"/>
    </row>
    <row r="108" spans="1:20" s="160" customFormat="1" ht="15" customHeight="1">
      <c r="A108" s="165"/>
      <c r="B108" s="166"/>
      <c r="C108" s="158"/>
      <c r="D108" s="164"/>
      <c r="E108" s="214"/>
      <c r="F108" s="204"/>
      <c r="H108" s="161"/>
      <c r="I108" s="161"/>
      <c r="J108" s="161"/>
      <c r="K108" s="161"/>
      <c r="L108" s="161"/>
      <c r="M108" s="161"/>
      <c r="N108" s="161"/>
      <c r="O108" s="161"/>
      <c r="P108" s="161"/>
      <c r="Q108" s="161"/>
      <c r="R108" s="161"/>
      <c r="S108" s="161"/>
      <c r="T108" s="161"/>
    </row>
    <row r="109" spans="1:20" s="160" customFormat="1" ht="15" customHeight="1">
      <c r="A109" s="165"/>
      <c r="B109" s="166"/>
      <c r="C109" s="158"/>
      <c r="D109" s="164"/>
      <c r="E109" s="214"/>
      <c r="F109" s="204"/>
      <c r="H109" s="161"/>
      <c r="I109" s="161"/>
      <c r="J109" s="161"/>
      <c r="K109" s="161"/>
      <c r="L109" s="161"/>
      <c r="M109" s="161"/>
      <c r="N109" s="161"/>
      <c r="O109" s="161"/>
      <c r="P109" s="161"/>
      <c r="Q109" s="161"/>
      <c r="R109" s="161"/>
      <c r="S109" s="161"/>
      <c r="T109" s="161"/>
    </row>
    <row r="110" spans="1:20" s="160" customFormat="1" ht="15" customHeight="1">
      <c r="A110" s="165"/>
      <c r="B110" s="166"/>
      <c r="C110" s="158"/>
      <c r="D110" s="164"/>
      <c r="E110" s="214"/>
      <c r="F110" s="204"/>
      <c r="H110" s="161"/>
      <c r="I110" s="161"/>
      <c r="J110" s="161"/>
      <c r="K110" s="161"/>
      <c r="L110" s="161"/>
      <c r="M110" s="161"/>
      <c r="N110" s="161"/>
      <c r="O110" s="161"/>
      <c r="P110" s="161"/>
      <c r="Q110" s="161"/>
      <c r="R110" s="161"/>
      <c r="S110" s="161"/>
      <c r="T110" s="161"/>
    </row>
    <row r="111" spans="1:20" s="160" customFormat="1" ht="15" customHeight="1">
      <c r="A111" s="165"/>
      <c r="B111" s="166"/>
      <c r="C111" s="158"/>
      <c r="D111" s="164"/>
      <c r="E111" s="214"/>
      <c r="F111" s="204"/>
      <c r="H111" s="161"/>
      <c r="I111" s="161"/>
      <c r="J111" s="161"/>
      <c r="K111" s="161"/>
      <c r="L111" s="161"/>
      <c r="M111" s="161"/>
      <c r="N111" s="161"/>
      <c r="O111" s="161"/>
      <c r="P111" s="161"/>
      <c r="Q111" s="161"/>
      <c r="R111" s="161"/>
      <c r="S111" s="161"/>
      <c r="T111" s="161"/>
    </row>
    <row r="112" spans="1:20" s="160" customFormat="1" ht="15" customHeight="1">
      <c r="A112" s="165"/>
      <c r="B112" s="166"/>
      <c r="C112" s="158"/>
      <c r="D112" s="164"/>
      <c r="E112" s="214"/>
      <c r="F112" s="204"/>
      <c r="H112" s="161"/>
      <c r="I112" s="161"/>
      <c r="J112" s="161"/>
      <c r="K112" s="161"/>
      <c r="L112" s="161"/>
      <c r="M112" s="161"/>
      <c r="N112" s="161"/>
      <c r="O112" s="161"/>
      <c r="P112" s="161"/>
      <c r="Q112" s="161"/>
      <c r="R112" s="161"/>
      <c r="S112" s="161"/>
      <c r="T112" s="161"/>
    </row>
    <row r="113" spans="1:20" s="160" customFormat="1" ht="15" customHeight="1">
      <c r="A113" s="165"/>
      <c r="B113" s="166"/>
      <c r="C113" s="158"/>
      <c r="D113" s="164"/>
      <c r="E113" s="214"/>
      <c r="F113" s="204"/>
      <c r="H113" s="161"/>
      <c r="I113" s="161"/>
      <c r="J113" s="161"/>
      <c r="K113" s="161"/>
      <c r="L113" s="161"/>
      <c r="M113" s="161"/>
      <c r="N113" s="161"/>
      <c r="O113" s="161"/>
      <c r="P113" s="161"/>
      <c r="Q113" s="161"/>
      <c r="R113" s="161"/>
      <c r="S113" s="161"/>
      <c r="T113" s="161"/>
    </row>
    <row r="114" spans="1:20" s="160" customFormat="1" ht="15" customHeight="1">
      <c r="A114" s="165"/>
      <c r="B114" s="166"/>
      <c r="C114" s="158"/>
      <c r="D114" s="164"/>
      <c r="E114" s="214"/>
      <c r="F114" s="204"/>
      <c r="H114" s="161"/>
      <c r="I114" s="161"/>
      <c r="J114" s="161"/>
      <c r="K114" s="161"/>
      <c r="L114" s="161"/>
      <c r="M114" s="161"/>
      <c r="N114" s="161"/>
      <c r="O114" s="161"/>
      <c r="P114" s="161"/>
      <c r="Q114" s="161"/>
      <c r="R114" s="161"/>
      <c r="S114" s="161"/>
      <c r="T114" s="161"/>
    </row>
    <row r="115" spans="1:20" s="160" customFormat="1" ht="15" customHeight="1">
      <c r="A115" s="165"/>
      <c r="B115" s="166"/>
      <c r="C115" s="158"/>
      <c r="D115" s="164"/>
      <c r="E115" s="214"/>
      <c r="F115" s="204"/>
      <c r="H115" s="161"/>
      <c r="I115" s="161"/>
      <c r="J115" s="161"/>
      <c r="K115" s="161"/>
      <c r="L115" s="161"/>
      <c r="M115" s="161"/>
      <c r="N115" s="161"/>
      <c r="O115" s="161"/>
      <c r="P115" s="161"/>
      <c r="Q115" s="161"/>
      <c r="R115" s="161"/>
      <c r="S115" s="161"/>
      <c r="T115" s="161"/>
    </row>
    <row r="116" spans="1:20" s="160" customFormat="1" ht="15" customHeight="1">
      <c r="A116" s="165"/>
      <c r="B116" s="166"/>
      <c r="C116" s="158"/>
      <c r="D116" s="164"/>
      <c r="E116" s="214"/>
      <c r="F116" s="204"/>
      <c r="H116" s="161"/>
      <c r="I116" s="161"/>
      <c r="J116" s="161"/>
      <c r="K116" s="161"/>
      <c r="L116" s="161"/>
      <c r="M116" s="161"/>
      <c r="N116" s="161"/>
      <c r="O116" s="161"/>
      <c r="P116" s="161"/>
      <c r="Q116" s="161"/>
      <c r="R116" s="161"/>
      <c r="S116" s="161"/>
      <c r="T116" s="161"/>
    </row>
    <row r="117" spans="1:20" s="160" customFormat="1" ht="15" customHeight="1">
      <c r="A117" s="165"/>
      <c r="B117" s="166"/>
      <c r="C117" s="158"/>
      <c r="D117" s="164"/>
      <c r="E117" s="214"/>
      <c r="F117" s="204"/>
      <c r="H117" s="161"/>
      <c r="I117" s="161"/>
      <c r="J117" s="161"/>
      <c r="K117" s="161"/>
      <c r="L117" s="161"/>
      <c r="M117" s="161"/>
      <c r="N117" s="161"/>
      <c r="O117" s="161"/>
      <c r="P117" s="161"/>
      <c r="Q117" s="161"/>
      <c r="R117" s="161"/>
      <c r="S117" s="161"/>
      <c r="T117" s="161"/>
    </row>
    <row r="118" spans="1:20" s="160" customFormat="1" ht="15" customHeight="1">
      <c r="A118" s="165"/>
      <c r="B118" s="166"/>
      <c r="C118" s="158"/>
      <c r="D118" s="164"/>
      <c r="E118" s="214"/>
      <c r="F118" s="204"/>
      <c r="H118" s="161"/>
      <c r="I118" s="161"/>
      <c r="J118" s="161"/>
      <c r="K118" s="161"/>
      <c r="L118" s="161"/>
      <c r="M118" s="161"/>
      <c r="N118" s="161"/>
      <c r="O118" s="161"/>
      <c r="P118" s="161"/>
      <c r="Q118" s="161"/>
      <c r="R118" s="161"/>
      <c r="S118" s="161"/>
      <c r="T118" s="161"/>
    </row>
    <row r="119" spans="1:20" s="160" customFormat="1" ht="15" customHeight="1">
      <c r="A119" s="165"/>
      <c r="B119" s="166"/>
      <c r="C119" s="158"/>
      <c r="D119" s="164"/>
      <c r="E119" s="214"/>
      <c r="F119" s="204"/>
      <c r="H119" s="161"/>
      <c r="I119" s="161"/>
      <c r="J119" s="161"/>
      <c r="K119" s="161"/>
      <c r="L119" s="161"/>
      <c r="M119" s="161"/>
      <c r="N119" s="161"/>
      <c r="O119" s="161"/>
      <c r="P119" s="161"/>
      <c r="Q119" s="161"/>
      <c r="R119" s="161"/>
      <c r="S119" s="161"/>
      <c r="T119" s="161"/>
    </row>
    <row r="120" spans="1:20" s="160" customFormat="1" ht="15" customHeight="1">
      <c r="A120" s="165"/>
      <c r="B120" s="166"/>
      <c r="C120" s="158"/>
      <c r="D120" s="164"/>
      <c r="E120" s="214"/>
      <c r="F120" s="204"/>
      <c r="H120" s="161"/>
      <c r="I120" s="161"/>
      <c r="J120" s="161"/>
      <c r="K120" s="161"/>
      <c r="L120" s="161"/>
      <c r="M120" s="161"/>
      <c r="N120" s="161"/>
      <c r="O120" s="161"/>
      <c r="P120" s="161"/>
      <c r="Q120" s="161"/>
      <c r="R120" s="161"/>
      <c r="S120" s="161"/>
      <c r="T120" s="161"/>
    </row>
    <row r="121" spans="1:20" s="160" customFormat="1" ht="15" customHeight="1">
      <c r="A121" s="165"/>
      <c r="B121" s="166"/>
      <c r="C121" s="158"/>
      <c r="D121" s="164"/>
      <c r="E121" s="214"/>
      <c r="F121" s="204"/>
      <c r="H121" s="161"/>
      <c r="I121" s="161"/>
      <c r="J121" s="161"/>
      <c r="K121" s="161"/>
      <c r="L121" s="161"/>
      <c r="M121" s="161"/>
      <c r="N121" s="161"/>
      <c r="O121" s="161"/>
      <c r="P121" s="161"/>
      <c r="Q121" s="161"/>
      <c r="R121" s="161"/>
      <c r="S121" s="161"/>
      <c r="T121" s="161"/>
    </row>
    <row r="122" spans="1:20" s="160" customFormat="1" ht="15" customHeight="1">
      <c r="A122" s="165"/>
      <c r="B122" s="166"/>
      <c r="C122" s="158"/>
      <c r="D122" s="164"/>
      <c r="E122" s="214"/>
      <c r="F122" s="204"/>
      <c r="H122" s="161"/>
      <c r="I122" s="161"/>
      <c r="J122" s="161"/>
      <c r="K122" s="161"/>
      <c r="L122" s="161"/>
      <c r="M122" s="161"/>
      <c r="N122" s="161"/>
      <c r="O122" s="161"/>
      <c r="P122" s="161"/>
      <c r="Q122" s="161"/>
      <c r="R122" s="161"/>
      <c r="S122" s="161"/>
      <c r="T122" s="161"/>
    </row>
    <row r="123" spans="1:20" s="160" customFormat="1" ht="15" customHeight="1">
      <c r="A123" s="165"/>
      <c r="B123" s="166"/>
      <c r="C123" s="158"/>
      <c r="D123" s="164"/>
      <c r="E123" s="214"/>
      <c r="F123" s="204"/>
      <c r="H123" s="161"/>
      <c r="I123" s="161"/>
      <c r="J123" s="161"/>
      <c r="K123" s="161"/>
      <c r="L123" s="161"/>
      <c r="M123" s="161"/>
      <c r="N123" s="161"/>
      <c r="O123" s="161"/>
      <c r="P123" s="161"/>
      <c r="Q123" s="161"/>
      <c r="R123" s="161"/>
      <c r="S123" s="161"/>
      <c r="T123" s="161"/>
    </row>
    <row r="124" spans="1:20" s="160" customFormat="1" ht="15" customHeight="1">
      <c r="A124" s="165"/>
      <c r="B124" s="166"/>
      <c r="C124" s="158"/>
      <c r="D124" s="164"/>
      <c r="E124" s="214"/>
      <c r="F124" s="204"/>
      <c r="H124" s="161"/>
      <c r="I124" s="161"/>
      <c r="J124" s="161"/>
      <c r="K124" s="161"/>
      <c r="L124" s="161"/>
      <c r="M124" s="161"/>
      <c r="N124" s="161"/>
      <c r="O124" s="161"/>
      <c r="P124" s="161"/>
      <c r="Q124" s="161"/>
      <c r="R124" s="161"/>
      <c r="S124" s="161"/>
      <c r="T124" s="161"/>
    </row>
    <row r="125" spans="1:20" s="160" customFormat="1" ht="15" customHeight="1">
      <c r="A125" s="165"/>
      <c r="B125" s="166"/>
      <c r="C125" s="158"/>
      <c r="D125" s="164"/>
      <c r="E125" s="214"/>
      <c r="F125" s="204"/>
      <c r="H125" s="161"/>
      <c r="I125" s="161"/>
      <c r="J125" s="161"/>
      <c r="K125" s="161"/>
      <c r="L125" s="161"/>
      <c r="M125" s="161"/>
      <c r="N125" s="161"/>
      <c r="O125" s="161"/>
      <c r="P125" s="161"/>
      <c r="Q125" s="161"/>
      <c r="R125" s="161"/>
      <c r="S125" s="161"/>
      <c r="T125" s="161"/>
    </row>
    <row r="126" spans="1:20" s="160" customFormat="1" ht="15" customHeight="1">
      <c r="A126" s="165"/>
      <c r="B126" s="166"/>
      <c r="C126" s="158"/>
      <c r="D126" s="164"/>
      <c r="E126" s="214"/>
      <c r="F126" s="204"/>
      <c r="H126" s="161"/>
      <c r="I126" s="161"/>
      <c r="J126" s="161"/>
      <c r="K126" s="161"/>
      <c r="L126" s="161"/>
      <c r="M126" s="161"/>
      <c r="N126" s="161"/>
      <c r="O126" s="161"/>
      <c r="P126" s="161"/>
      <c r="Q126" s="161"/>
      <c r="R126" s="161"/>
      <c r="S126" s="161"/>
      <c r="T126" s="161"/>
    </row>
    <row r="127" spans="1:20" s="160" customFormat="1" ht="15" customHeight="1">
      <c r="A127" s="165"/>
      <c r="B127" s="166"/>
      <c r="C127" s="158"/>
      <c r="D127" s="164"/>
      <c r="E127" s="214"/>
      <c r="F127" s="204"/>
      <c r="H127" s="161"/>
      <c r="I127" s="161"/>
      <c r="J127" s="161"/>
      <c r="K127" s="161"/>
      <c r="L127" s="161"/>
      <c r="M127" s="161"/>
      <c r="N127" s="161"/>
      <c r="O127" s="161"/>
      <c r="P127" s="161"/>
      <c r="Q127" s="161"/>
      <c r="R127" s="161"/>
      <c r="S127" s="161"/>
      <c r="T127" s="161"/>
    </row>
    <row r="128" spans="1:20" s="160" customFormat="1" ht="15" customHeight="1">
      <c r="A128" s="165"/>
      <c r="B128" s="166"/>
      <c r="C128" s="158"/>
      <c r="D128" s="164"/>
      <c r="E128" s="214"/>
      <c r="F128" s="204"/>
      <c r="H128" s="161"/>
      <c r="I128" s="161"/>
      <c r="J128" s="161"/>
      <c r="K128" s="161"/>
      <c r="L128" s="161"/>
      <c r="M128" s="161"/>
      <c r="N128" s="161"/>
      <c r="O128" s="161"/>
      <c r="P128" s="161"/>
      <c r="Q128" s="161"/>
      <c r="R128" s="161"/>
      <c r="S128" s="161"/>
      <c r="T128" s="161"/>
    </row>
    <row r="129" spans="1:20" s="160" customFormat="1" ht="15" customHeight="1">
      <c r="A129" s="165"/>
      <c r="B129" s="166"/>
      <c r="C129" s="158"/>
      <c r="D129" s="164"/>
      <c r="E129" s="214"/>
      <c r="F129" s="204"/>
      <c r="H129" s="161"/>
      <c r="I129" s="161"/>
      <c r="J129" s="161"/>
      <c r="K129" s="161"/>
      <c r="L129" s="161"/>
      <c r="M129" s="161"/>
      <c r="N129" s="161"/>
      <c r="O129" s="161"/>
      <c r="P129" s="161"/>
      <c r="Q129" s="161"/>
      <c r="R129" s="161"/>
      <c r="S129" s="161"/>
      <c r="T129" s="161"/>
    </row>
    <row r="130" spans="1:20" s="160" customFormat="1" ht="15" customHeight="1">
      <c r="A130" s="165"/>
      <c r="B130" s="166"/>
      <c r="C130" s="158"/>
      <c r="D130" s="164"/>
      <c r="E130" s="214"/>
      <c r="F130" s="204"/>
      <c r="H130" s="161"/>
      <c r="I130" s="161"/>
      <c r="J130" s="161"/>
      <c r="K130" s="161"/>
      <c r="L130" s="161"/>
      <c r="M130" s="161"/>
      <c r="N130" s="161"/>
      <c r="O130" s="161"/>
      <c r="P130" s="161"/>
      <c r="Q130" s="161"/>
      <c r="R130" s="161"/>
      <c r="S130" s="161"/>
      <c r="T130" s="161"/>
    </row>
    <row r="131" spans="1:20" s="160" customFormat="1" ht="15" customHeight="1">
      <c r="A131" s="165"/>
      <c r="B131" s="166"/>
      <c r="C131" s="158"/>
      <c r="D131" s="164"/>
      <c r="E131" s="214"/>
      <c r="F131" s="204"/>
      <c r="H131" s="161"/>
      <c r="I131" s="161"/>
      <c r="J131" s="161"/>
      <c r="K131" s="161"/>
      <c r="L131" s="161"/>
      <c r="M131" s="161"/>
      <c r="N131" s="161"/>
      <c r="O131" s="161"/>
      <c r="P131" s="161"/>
      <c r="Q131" s="161"/>
      <c r="R131" s="161"/>
      <c r="S131" s="161"/>
      <c r="T131" s="161"/>
    </row>
    <row r="132" spans="1:20" s="160" customFormat="1" ht="15" customHeight="1">
      <c r="A132" s="165"/>
      <c r="B132" s="166"/>
      <c r="C132" s="158"/>
      <c r="D132" s="164"/>
      <c r="E132" s="214"/>
      <c r="F132" s="204"/>
      <c r="H132" s="161"/>
      <c r="I132" s="161"/>
      <c r="J132" s="161"/>
      <c r="K132" s="161"/>
      <c r="L132" s="161"/>
      <c r="M132" s="161"/>
      <c r="N132" s="161"/>
      <c r="O132" s="161"/>
      <c r="P132" s="161"/>
      <c r="Q132" s="161"/>
      <c r="R132" s="161"/>
      <c r="S132" s="161"/>
      <c r="T132" s="161"/>
    </row>
    <row r="133" spans="1:20" s="160" customFormat="1" ht="15" customHeight="1">
      <c r="A133" s="165"/>
      <c r="B133" s="166"/>
      <c r="C133" s="158"/>
      <c r="D133" s="164"/>
      <c r="E133" s="214"/>
      <c r="F133" s="204"/>
      <c r="H133" s="161"/>
      <c r="I133" s="161"/>
      <c r="J133" s="161"/>
      <c r="K133" s="161"/>
      <c r="L133" s="161"/>
      <c r="M133" s="161"/>
      <c r="N133" s="161"/>
      <c r="O133" s="161"/>
      <c r="P133" s="161"/>
      <c r="Q133" s="161"/>
      <c r="R133" s="161"/>
      <c r="S133" s="161"/>
      <c r="T133" s="161"/>
    </row>
    <row r="134" spans="1:20" s="160" customFormat="1" ht="15" customHeight="1">
      <c r="A134" s="165"/>
      <c r="B134" s="166"/>
      <c r="C134" s="158"/>
      <c r="D134" s="164"/>
      <c r="E134" s="214"/>
      <c r="F134" s="204"/>
      <c r="H134" s="161"/>
      <c r="I134" s="161"/>
      <c r="J134" s="161"/>
      <c r="K134" s="161"/>
      <c r="L134" s="161"/>
      <c r="M134" s="161"/>
      <c r="N134" s="161"/>
      <c r="O134" s="161"/>
      <c r="P134" s="161"/>
      <c r="Q134" s="161"/>
      <c r="R134" s="161"/>
      <c r="S134" s="161"/>
      <c r="T134" s="161"/>
    </row>
    <row r="135" spans="1:20" s="160" customFormat="1" ht="15" customHeight="1">
      <c r="A135" s="165"/>
      <c r="B135" s="166"/>
      <c r="C135" s="158"/>
      <c r="D135" s="164"/>
      <c r="E135" s="214"/>
      <c r="F135" s="204"/>
      <c r="H135" s="161"/>
      <c r="I135" s="161"/>
      <c r="J135" s="161"/>
      <c r="K135" s="161"/>
      <c r="L135" s="161"/>
      <c r="M135" s="161"/>
      <c r="N135" s="161"/>
      <c r="O135" s="161"/>
      <c r="P135" s="161"/>
      <c r="Q135" s="161"/>
      <c r="R135" s="161"/>
      <c r="S135" s="161"/>
      <c r="T135" s="161"/>
    </row>
    <row r="136" spans="1:20" s="160" customFormat="1" ht="15" customHeight="1">
      <c r="A136" s="165"/>
      <c r="B136" s="166"/>
      <c r="C136" s="158"/>
      <c r="D136" s="164"/>
      <c r="E136" s="214"/>
      <c r="F136" s="204"/>
      <c r="H136" s="161"/>
      <c r="I136" s="161"/>
      <c r="J136" s="161"/>
      <c r="K136" s="161"/>
      <c r="L136" s="161"/>
      <c r="M136" s="161"/>
      <c r="N136" s="161"/>
      <c r="O136" s="161"/>
      <c r="P136" s="161"/>
      <c r="Q136" s="161"/>
      <c r="R136" s="161"/>
      <c r="S136" s="161"/>
      <c r="T136" s="161"/>
    </row>
    <row r="137" spans="1:20" s="160" customFormat="1" ht="15" customHeight="1">
      <c r="A137" s="165"/>
      <c r="B137" s="166"/>
      <c r="C137" s="158"/>
      <c r="D137" s="164"/>
      <c r="E137" s="214"/>
      <c r="F137" s="204"/>
      <c r="H137" s="161"/>
      <c r="I137" s="161"/>
      <c r="J137" s="161"/>
      <c r="K137" s="161"/>
      <c r="L137" s="161"/>
      <c r="M137" s="161"/>
      <c r="N137" s="161"/>
      <c r="O137" s="161"/>
      <c r="P137" s="161"/>
      <c r="Q137" s="161"/>
      <c r="R137" s="161"/>
      <c r="S137" s="161"/>
      <c r="T137" s="161"/>
    </row>
    <row r="138" spans="1:20" s="160" customFormat="1" ht="15" customHeight="1">
      <c r="A138" s="165"/>
      <c r="B138" s="166"/>
      <c r="C138" s="158"/>
      <c r="D138" s="164"/>
      <c r="E138" s="214"/>
      <c r="F138" s="204"/>
      <c r="H138" s="161"/>
      <c r="I138" s="161"/>
      <c r="J138" s="161"/>
      <c r="K138" s="161"/>
      <c r="L138" s="161"/>
      <c r="M138" s="161"/>
      <c r="N138" s="161"/>
      <c r="O138" s="161"/>
      <c r="P138" s="161"/>
      <c r="Q138" s="161"/>
      <c r="R138" s="161"/>
      <c r="S138" s="161"/>
      <c r="T138" s="161"/>
    </row>
    <row r="139" spans="1:20" s="160" customFormat="1" ht="15" customHeight="1">
      <c r="A139" s="165"/>
      <c r="B139" s="166"/>
      <c r="C139" s="158"/>
      <c r="D139" s="164"/>
      <c r="E139" s="214"/>
      <c r="F139" s="204"/>
      <c r="H139" s="161"/>
      <c r="I139" s="161"/>
      <c r="J139" s="161"/>
      <c r="K139" s="161"/>
      <c r="L139" s="161"/>
      <c r="M139" s="161"/>
      <c r="N139" s="161"/>
      <c r="O139" s="161"/>
      <c r="P139" s="161"/>
      <c r="Q139" s="161"/>
      <c r="R139" s="161"/>
      <c r="S139" s="161"/>
      <c r="T139" s="161"/>
    </row>
    <row r="140" spans="1:20" s="160" customFormat="1" ht="15" customHeight="1">
      <c r="A140" s="165"/>
      <c r="B140" s="166"/>
      <c r="C140" s="158"/>
      <c r="D140" s="164"/>
      <c r="E140" s="214"/>
      <c r="F140" s="204"/>
      <c r="H140" s="161"/>
      <c r="I140" s="161"/>
      <c r="J140" s="161"/>
      <c r="K140" s="161"/>
      <c r="L140" s="161"/>
      <c r="M140" s="161"/>
      <c r="N140" s="161"/>
      <c r="O140" s="161"/>
      <c r="P140" s="161"/>
      <c r="Q140" s="161"/>
      <c r="R140" s="161"/>
      <c r="S140" s="161"/>
      <c r="T140" s="161"/>
    </row>
    <row r="141" spans="1:20" s="160" customFormat="1" ht="15" customHeight="1">
      <c r="A141" s="165"/>
      <c r="B141" s="166"/>
      <c r="C141" s="158"/>
      <c r="D141" s="164"/>
      <c r="E141" s="214"/>
      <c r="F141" s="204"/>
      <c r="H141" s="161"/>
      <c r="I141" s="161"/>
      <c r="J141" s="161"/>
      <c r="K141" s="161"/>
      <c r="L141" s="161"/>
      <c r="M141" s="161"/>
      <c r="N141" s="161"/>
      <c r="O141" s="161"/>
      <c r="P141" s="161"/>
      <c r="Q141" s="161"/>
      <c r="R141" s="161"/>
      <c r="S141" s="161"/>
      <c r="T141" s="161"/>
    </row>
    <row r="142" spans="1:20" s="160" customFormat="1" ht="15" customHeight="1">
      <c r="A142" s="165"/>
      <c r="B142" s="166"/>
      <c r="C142" s="158"/>
      <c r="D142" s="164"/>
      <c r="E142" s="214"/>
      <c r="F142" s="204"/>
      <c r="H142" s="161"/>
      <c r="I142" s="161"/>
      <c r="J142" s="161"/>
      <c r="K142" s="161"/>
      <c r="L142" s="161"/>
      <c r="M142" s="161"/>
      <c r="N142" s="161"/>
      <c r="O142" s="161"/>
      <c r="P142" s="161"/>
      <c r="Q142" s="161"/>
      <c r="R142" s="161"/>
      <c r="S142" s="161"/>
      <c r="T142" s="161"/>
    </row>
    <row r="143" spans="1:20" s="160" customFormat="1" ht="15" customHeight="1">
      <c r="A143" s="165"/>
      <c r="B143" s="166"/>
      <c r="C143" s="158"/>
      <c r="D143" s="164"/>
      <c r="E143" s="214"/>
      <c r="F143" s="204"/>
      <c r="H143" s="161"/>
      <c r="I143" s="161"/>
      <c r="J143" s="161"/>
      <c r="K143" s="161"/>
      <c r="L143" s="161"/>
      <c r="M143" s="161"/>
      <c r="N143" s="161"/>
      <c r="O143" s="161"/>
      <c r="P143" s="161"/>
      <c r="Q143" s="161"/>
      <c r="R143" s="161"/>
      <c r="S143" s="161"/>
      <c r="T143" s="161"/>
    </row>
    <row r="144" spans="1:20" s="160" customFormat="1" ht="15" customHeight="1">
      <c r="A144" s="165"/>
      <c r="B144" s="166"/>
      <c r="C144" s="158"/>
      <c r="D144" s="164"/>
      <c r="E144" s="214"/>
      <c r="F144" s="204"/>
      <c r="H144" s="161"/>
      <c r="I144" s="161"/>
      <c r="J144" s="161"/>
      <c r="K144" s="161"/>
      <c r="L144" s="161"/>
      <c r="M144" s="161"/>
      <c r="N144" s="161"/>
      <c r="O144" s="161"/>
      <c r="P144" s="161"/>
      <c r="Q144" s="161"/>
      <c r="R144" s="161"/>
      <c r="S144" s="161"/>
      <c r="T144" s="161"/>
    </row>
    <row r="145" spans="1:20" s="160" customFormat="1" ht="15" customHeight="1">
      <c r="A145" s="165"/>
      <c r="B145" s="166"/>
      <c r="C145" s="158"/>
      <c r="D145" s="164"/>
      <c r="E145" s="214"/>
      <c r="F145" s="204"/>
      <c r="H145" s="161"/>
      <c r="I145" s="161"/>
      <c r="J145" s="161"/>
      <c r="K145" s="161"/>
      <c r="L145" s="161"/>
      <c r="M145" s="161"/>
      <c r="N145" s="161"/>
      <c r="O145" s="161"/>
      <c r="P145" s="161"/>
      <c r="Q145" s="161"/>
      <c r="R145" s="161"/>
      <c r="S145" s="161"/>
      <c r="T145" s="161"/>
    </row>
    <row r="146" spans="1:20" s="160" customFormat="1" ht="15" customHeight="1">
      <c r="A146" s="165"/>
      <c r="B146" s="166"/>
      <c r="C146" s="158"/>
      <c r="D146" s="164"/>
      <c r="E146" s="214"/>
      <c r="F146" s="204"/>
      <c r="H146" s="161"/>
      <c r="I146" s="161"/>
      <c r="J146" s="161"/>
      <c r="K146" s="161"/>
      <c r="L146" s="161"/>
      <c r="M146" s="161"/>
      <c r="N146" s="161"/>
      <c r="O146" s="161"/>
      <c r="P146" s="161"/>
      <c r="Q146" s="161"/>
      <c r="R146" s="161"/>
      <c r="S146" s="161"/>
      <c r="T146" s="161"/>
    </row>
    <row r="147" spans="1:20" s="160" customFormat="1" ht="15" customHeight="1">
      <c r="A147" s="165"/>
      <c r="B147" s="166"/>
      <c r="C147" s="158"/>
      <c r="D147" s="164"/>
      <c r="E147" s="214"/>
      <c r="F147" s="204"/>
      <c r="H147" s="161"/>
      <c r="I147" s="161"/>
      <c r="J147" s="161"/>
      <c r="K147" s="161"/>
      <c r="L147" s="161"/>
      <c r="M147" s="161"/>
      <c r="N147" s="161"/>
      <c r="O147" s="161"/>
      <c r="P147" s="161"/>
      <c r="Q147" s="161"/>
      <c r="R147" s="161"/>
      <c r="S147" s="161"/>
      <c r="T147" s="161"/>
    </row>
    <row r="148" spans="1:20" s="160" customFormat="1" ht="15" customHeight="1">
      <c r="A148" s="165"/>
      <c r="B148" s="166"/>
      <c r="C148" s="158"/>
      <c r="D148" s="164"/>
      <c r="E148" s="214"/>
      <c r="F148" s="204"/>
      <c r="H148" s="161"/>
      <c r="I148" s="161"/>
      <c r="J148" s="161"/>
      <c r="K148" s="161"/>
      <c r="L148" s="161"/>
      <c r="M148" s="161"/>
      <c r="N148" s="161"/>
      <c r="O148" s="161"/>
      <c r="P148" s="161"/>
      <c r="Q148" s="161"/>
      <c r="R148" s="161"/>
      <c r="S148" s="161"/>
      <c r="T148" s="161"/>
    </row>
    <row r="149" spans="1:20" s="160" customFormat="1" ht="15" customHeight="1">
      <c r="A149" s="165"/>
      <c r="B149" s="166"/>
      <c r="C149" s="158"/>
      <c r="D149" s="164"/>
      <c r="E149" s="214"/>
      <c r="F149" s="204"/>
      <c r="H149" s="161"/>
      <c r="I149" s="161"/>
      <c r="J149" s="161"/>
      <c r="K149" s="161"/>
      <c r="L149" s="161"/>
      <c r="M149" s="161"/>
      <c r="N149" s="161"/>
      <c r="O149" s="161"/>
      <c r="P149" s="161"/>
      <c r="Q149" s="161"/>
      <c r="R149" s="161"/>
      <c r="S149" s="161"/>
      <c r="T149" s="161"/>
    </row>
    <row r="150" spans="1:20" s="160" customFormat="1" ht="15" customHeight="1">
      <c r="A150" s="165"/>
      <c r="B150" s="166"/>
      <c r="C150" s="158"/>
      <c r="D150" s="164"/>
      <c r="E150" s="214"/>
      <c r="F150" s="204"/>
      <c r="H150" s="161"/>
      <c r="I150" s="161"/>
      <c r="J150" s="161"/>
      <c r="K150" s="161"/>
      <c r="L150" s="161"/>
      <c r="M150" s="161"/>
      <c r="N150" s="161"/>
      <c r="O150" s="161"/>
      <c r="P150" s="161"/>
      <c r="Q150" s="161"/>
      <c r="R150" s="161"/>
      <c r="S150" s="161"/>
      <c r="T150" s="161"/>
    </row>
    <row r="151" spans="1:20" s="160" customFormat="1" ht="15" customHeight="1">
      <c r="A151" s="165"/>
      <c r="B151" s="166"/>
      <c r="C151" s="158"/>
      <c r="D151" s="164"/>
      <c r="E151" s="214"/>
      <c r="F151" s="204"/>
      <c r="H151" s="161"/>
      <c r="I151" s="161"/>
      <c r="J151" s="161"/>
      <c r="K151" s="161"/>
      <c r="L151" s="161"/>
      <c r="M151" s="161"/>
      <c r="N151" s="161"/>
      <c r="O151" s="161"/>
      <c r="P151" s="161"/>
      <c r="Q151" s="161"/>
      <c r="R151" s="161"/>
      <c r="S151" s="161"/>
      <c r="T151" s="161"/>
    </row>
    <row r="152" spans="1:20" s="160" customFormat="1" ht="15" customHeight="1">
      <c r="A152" s="165"/>
      <c r="B152" s="166"/>
      <c r="C152" s="158"/>
      <c r="D152" s="164"/>
      <c r="E152" s="214"/>
      <c r="F152" s="204"/>
      <c r="H152" s="161"/>
      <c r="I152" s="161"/>
      <c r="J152" s="161"/>
      <c r="K152" s="161"/>
      <c r="L152" s="161"/>
      <c r="M152" s="161"/>
      <c r="N152" s="161"/>
      <c r="O152" s="161"/>
      <c r="P152" s="161"/>
      <c r="Q152" s="161"/>
      <c r="R152" s="161"/>
      <c r="S152" s="161"/>
      <c r="T152" s="161"/>
    </row>
    <row r="153" spans="1:20" s="160" customFormat="1" ht="15" customHeight="1">
      <c r="A153" s="165"/>
      <c r="B153" s="166"/>
      <c r="C153" s="158"/>
      <c r="D153" s="164"/>
      <c r="E153" s="214"/>
      <c r="F153" s="204"/>
      <c r="H153" s="161"/>
      <c r="I153" s="161"/>
      <c r="J153" s="161"/>
      <c r="K153" s="161"/>
      <c r="L153" s="161"/>
      <c r="M153" s="161"/>
      <c r="N153" s="161"/>
      <c r="O153" s="161"/>
      <c r="P153" s="161"/>
      <c r="Q153" s="161"/>
      <c r="R153" s="161"/>
      <c r="S153" s="161"/>
      <c r="T153" s="161"/>
    </row>
    <row r="154" spans="1:20" s="160" customFormat="1" ht="15" customHeight="1">
      <c r="A154" s="165"/>
      <c r="B154" s="166"/>
      <c r="C154" s="158"/>
      <c r="D154" s="164"/>
      <c r="E154" s="214"/>
      <c r="F154" s="204"/>
      <c r="H154" s="161"/>
      <c r="I154" s="161"/>
      <c r="J154" s="161"/>
      <c r="K154" s="161"/>
      <c r="L154" s="161"/>
      <c r="M154" s="161"/>
      <c r="N154" s="161"/>
      <c r="O154" s="161"/>
      <c r="P154" s="161"/>
      <c r="Q154" s="161"/>
      <c r="R154" s="161"/>
      <c r="S154" s="161"/>
      <c r="T154" s="161"/>
    </row>
    <row r="155" spans="1:20" s="160" customFormat="1" ht="15" customHeight="1">
      <c r="A155" s="165"/>
      <c r="B155" s="166"/>
      <c r="C155" s="158"/>
      <c r="D155" s="164"/>
      <c r="E155" s="214"/>
      <c r="F155" s="204"/>
      <c r="H155" s="161"/>
      <c r="I155" s="161"/>
      <c r="J155" s="161"/>
      <c r="K155" s="161"/>
      <c r="L155" s="161"/>
      <c r="M155" s="161"/>
      <c r="N155" s="161"/>
      <c r="O155" s="161"/>
      <c r="P155" s="161"/>
      <c r="Q155" s="161"/>
      <c r="R155" s="161"/>
      <c r="S155" s="161"/>
      <c r="T155" s="161"/>
    </row>
    <row r="156" spans="1:20" s="160" customFormat="1" ht="15" customHeight="1">
      <c r="A156" s="165"/>
      <c r="B156" s="166"/>
      <c r="C156" s="158"/>
      <c r="D156" s="164"/>
      <c r="E156" s="214"/>
      <c r="F156" s="204"/>
      <c r="H156" s="161"/>
      <c r="I156" s="161"/>
      <c r="J156" s="161"/>
      <c r="K156" s="161"/>
      <c r="L156" s="161"/>
      <c r="M156" s="161"/>
      <c r="N156" s="161"/>
      <c r="O156" s="161"/>
      <c r="P156" s="161"/>
      <c r="Q156" s="161"/>
      <c r="R156" s="161"/>
      <c r="S156" s="161"/>
      <c r="T156" s="161"/>
    </row>
    <row r="157" spans="1:20" s="160" customFormat="1" ht="15" customHeight="1">
      <c r="A157" s="165"/>
      <c r="B157" s="166"/>
      <c r="C157" s="158"/>
      <c r="D157" s="164"/>
      <c r="E157" s="214"/>
      <c r="F157" s="204"/>
      <c r="H157" s="161"/>
      <c r="I157" s="161"/>
      <c r="J157" s="161"/>
      <c r="K157" s="161"/>
      <c r="L157" s="161"/>
      <c r="M157" s="161"/>
      <c r="N157" s="161"/>
      <c r="O157" s="161"/>
      <c r="P157" s="161"/>
      <c r="Q157" s="161"/>
      <c r="R157" s="161"/>
      <c r="S157" s="161"/>
      <c r="T157" s="161"/>
    </row>
    <row r="158" spans="1:20" s="160" customFormat="1" ht="15" customHeight="1">
      <c r="A158" s="165"/>
      <c r="B158" s="166"/>
      <c r="C158" s="158"/>
      <c r="D158" s="164"/>
      <c r="E158" s="214"/>
      <c r="F158" s="204"/>
      <c r="H158" s="161"/>
      <c r="I158" s="161"/>
      <c r="J158" s="161"/>
      <c r="K158" s="161"/>
      <c r="L158" s="161"/>
      <c r="M158" s="161"/>
      <c r="N158" s="161"/>
      <c r="O158" s="161"/>
      <c r="P158" s="161"/>
      <c r="Q158" s="161"/>
      <c r="R158" s="161"/>
      <c r="S158" s="161"/>
      <c r="T158" s="161"/>
    </row>
    <row r="159" spans="1:20" s="160" customFormat="1" ht="15" customHeight="1">
      <c r="A159" s="165"/>
      <c r="B159" s="166"/>
      <c r="C159" s="158"/>
      <c r="D159" s="164"/>
      <c r="E159" s="214"/>
      <c r="F159" s="204"/>
      <c r="H159" s="161"/>
      <c r="I159" s="161"/>
      <c r="J159" s="161"/>
      <c r="K159" s="161"/>
      <c r="L159" s="161"/>
      <c r="M159" s="161"/>
      <c r="N159" s="161"/>
      <c r="O159" s="161"/>
      <c r="P159" s="161"/>
      <c r="Q159" s="161"/>
      <c r="R159" s="161"/>
      <c r="S159" s="161"/>
      <c r="T159" s="161"/>
    </row>
    <row r="160" spans="1:20" s="160" customFormat="1" ht="15" customHeight="1">
      <c r="A160" s="165"/>
      <c r="B160" s="166"/>
      <c r="C160" s="158"/>
      <c r="D160" s="164"/>
      <c r="E160" s="214"/>
      <c r="F160" s="204"/>
      <c r="H160" s="161"/>
      <c r="I160" s="161"/>
      <c r="J160" s="161"/>
      <c r="K160" s="161"/>
      <c r="L160" s="161"/>
      <c r="M160" s="161"/>
      <c r="N160" s="161"/>
      <c r="O160" s="161"/>
      <c r="P160" s="161"/>
      <c r="Q160" s="161"/>
      <c r="R160" s="161"/>
      <c r="S160" s="161"/>
      <c r="T160" s="161"/>
    </row>
    <row r="161" spans="1:20" s="160" customFormat="1" ht="15" customHeight="1">
      <c r="A161" s="165"/>
      <c r="B161" s="166"/>
      <c r="C161" s="158"/>
      <c r="D161" s="164"/>
      <c r="E161" s="214"/>
      <c r="F161" s="204"/>
      <c r="H161" s="161"/>
      <c r="I161" s="161"/>
      <c r="J161" s="161"/>
      <c r="K161" s="161"/>
      <c r="L161" s="161"/>
      <c r="M161" s="161"/>
      <c r="N161" s="161"/>
      <c r="O161" s="161"/>
      <c r="P161" s="161"/>
      <c r="Q161" s="161"/>
      <c r="R161" s="161"/>
      <c r="S161" s="161"/>
      <c r="T161" s="161"/>
    </row>
    <row r="162" spans="1:20" s="160" customFormat="1" ht="15" customHeight="1">
      <c r="A162" s="165"/>
      <c r="B162" s="166"/>
      <c r="C162" s="158"/>
      <c r="D162" s="164"/>
      <c r="E162" s="214"/>
      <c r="F162" s="204"/>
      <c r="H162" s="161"/>
      <c r="I162" s="161"/>
      <c r="J162" s="161"/>
      <c r="K162" s="161"/>
      <c r="L162" s="161"/>
      <c r="M162" s="161"/>
      <c r="N162" s="161"/>
      <c r="O162" s="161"/>
      <c r="P162" s="161"/>
      <c r="Q162" s="161"/>
      <c r="R162" s="161"/>
      <c r="S162" s="161"/>
      <c r="T162" s="161"/>
    </row>
    <row r="163" spans="1:20" s="160" customFormat="1" ht="15" customHeight="1">
      <c r="A163" s="165"/>
      <c r="B163" s="166"/>
      <c r="C163" s="158"/>
      <c r="D163" s="164"/>
      <c r="E163" s="214"/>
      <c r="F163" s="204"/>
      <c r="H163" s="161"/>
      <c r="I163" s="161"/>
      <c r="J163" s="161"/>
      <c r="K163" s="161"/>
      <c r="L163" s="161"/>
      <c r="M163" s="161"/>
      <c r="N163" s="161"/>
      <c r="O163" s="161"/>
      <c r="P163" s="161"/>
      <c r="Q163" s="161"/>
      <c r="R163" s="161"/>
      <c r="S163" s="161"/>
      <c r="T163" s="161"/>
    </row>
    <row r="164" spans="1:20" s="160" customFormat="1" ht="15" customHeight="1">
      <c r="A164" s="165"/>
      <c r="B164" s="166"/>
      <c r="C164" s="158"/>
      <c r="D164" s="164"/>
      <c r="E164" s="214"/>
      <c r="F164" s="204"/>
      <c r="H164" s="161"/>
      <c r="I164" s="161"/>
      <c r="J164" s="161"/>
      <c r="K164" s="161"/>
      <c r="L164" s="161"/>
      <c r="M164" s="161"/>
      <c r="N164" s="161"/>
      <c r="O164" s="161"/>
      <c r="P164" s="161"/>
      <c r="Q164" s="161"/>
      <c r="R164" s="161"/>
      <c r="S164" s="161"/>
      <c r="T164" s="161"/>
    </row>
    <row r="165" spans="1:20" s="160" customFormat="1" ht="15" customHeight="1">
      <c r="A165" s="165"/>
      <c r="B165" s="166"/>
      <c r="C165" s="158"/>
      <c r="D165" s="164"/>
      <c r="E165" s="214"/>
      <c r="F165" s="204"/>
      <c r="H165" s="161"/>
      <c r="I165" s="161"/>
      <c r="J165" s="161"/>
      <c r="K165" s="161"/>
      <c r="L165" s="161"/>
      <c r="M165" s="161"/>
      <c r="N165" s="161"/>
      <c r="O165" s="161"/>
      <c r="P165" s="161"/>
      <c r="Q165" s="161"/>
      <c r="R165" s="161"/>
      <c r="S165" s="161"/>
      <c r="T165" s="161"/>
    </row>
    <row r="166" spans="1:20" s="160" customFormat="1" ht="15" customHeight="1">
      <c r="A166" s="165"/>
      <c r="B166" s="166"/>
      <c r="C166" s="158"/>
      <c r="D166" s="164"/>
      <c r="E166" s="214"/>
      <c r="F166" s="204"/>
      <c r="H166" s="161"/>
      <c r="I166" s="161"/>
      <c r="J166" s="161"/>
      <c r="K166" s="161"/>
      <c r="L166" s="161"/>
      <c r="M166" s="161"/>
      <c r="N166" s="161"/>
      <c r="O166" s="161"/>
      <c r="P166" s="161"/>
      <c r="Q166" s="161"/>
      <c r="R166" s="161"/>
      <c r="S166" s="161"/>
      <c r="T166" s="161"/>
    </row>
    <row r="167" spans="1:20" s="160" customFormat="1" ht="15" customHeight="1">
      <c r="A167" s="165"/>
      <c r="B167" s="166"/>
      <c r="C167" s="158"/>
      <c r="D167" s="164"/>
      <c r="E167" s="214"/>
      <c r="F167" s="204"/>
      <c r="H167" s="161"/>
      <c r="I167" s="161"/>
      <c r="J167" s="161"/>
      <c r="K167" s="161"/>
      <c r="L167" s="161"/>
      <c r="M167" s="161"/>
      <c r="N167" s="161"/>
      <c r="O167" s="161"/>
      <c r="P167" s="161"/>
      <c r="Q167" s="161"/>
      <c r="R167" s="161"/>
      <c r="S167" s="161"/>
      <c r="T167" s="161"/>
    </row>
    <row r="168" spans="1:20" s="160" customFormat="1" ht="15" customHeight="1">
      <c r="A168" s="165"/>
      <c r="B168" s="166"/>
      <c r="C168" s="158"/>
      <c r="D168" s="164"/>
      <c r="E168" s="214"/>
      <c r="F168" s="204"/>
      <c r="H168" s="161"/>
      <c r="I168" s="161"/>
      <c r="J168" s="161"/>
      <c r="K168" s="161"/>
      <c r="L168" s="161"/>
      <c r="M168" s="161"/>
      <c r="N168" s="161"/>
      <c r="O168" s="161"/>
      <c r="P168" s="161"/>
      <c r="Q168" s="161"/>
      <c r="R168" s="161"/>
      <c r="S168" s="161"/>
      <c r="T168" s="161"/>
    </row>
    <row r="169" spans="1:20" s="160" customFormat="1" ht="15" customHeight="1">
      <c r="A169" s="165"/>
      <c r="B169" s="166"/>
      <c r="C169" s="158"/>
      <c r="D169" s="164"/>
      <c r="E169" s="214"/>
      <c r="F169" s="204"/>
      <c r="H169" s="161"/>
      <c r="I169" s="161"/>
      <c r="J169" s="161"/>
      <c r="K169" s="161"/>
      <c r="L169" s="161"/>
      <c r="M169" s="161"/>
      <c r="N169" s="161"/>
      <c r="O169" s="161"/>
      <c r="P169" s="161"/>
      <c r="Q169" s="161"/>
      <c r="R169" s="161"/>
      <c r="S169" s="161"/>
      <c r="T169" s="161"/>
    </row>
    <row r="170" spans="1:20" s="160" customFormat="1" ht="15" customHeight="1">
      <c r="A170" s="165"/>
      <c r="B170" s="166"/>
      <c r="C170" s="158"/>
      <c r="D170" s="164"/>
      <c r="E170" s="214"/>
      <c r="F170" s="204"/>
      <c r="H170" s="161"/>
      <c r="I170" s="161"/>
      <c r="J170" s="161"/>
      <c r="K170" s="161"/>
      <c r="L170" s="161"/>
      <c r="M170" s="161"/>
      <c r="N170" s="161"/>
      <c r="O170" s="161"/>
      <c r="P170" s="161"/>
      <c r="Q170" s="161"/>
      <c r="R170" s="161"/>
      <c r="S170" s="161"/>
      <c r="T170" s="161"/>
    </row>
    <row r="171" spans="1:20" s="160" customFormat="1" ht="15" customHeight="1">
      <c r="A171" s="165"/>
      <c r="B171" s="166"/>
      <c r="C171" s="158"/>
      <c r="D171" s="164"/>
      <c r="E171" s="214"/>
      <c r="F171" s="204"/>
      <c r="H171" s="161"/>
      <c r="I171" s="161"/>
      <c r="J171" s="161"/>
      <c r="K171" s="161"/>
      <c r="L171" s="161"/>
      <c r="M171" s="161"/>
      <c r="N171" s="161"/>
      <c r="O171" s="161"/>
      <c r="P171" s="161"/>
      <c r="Q171" s="161"/>
      <c r="R171" s="161"/>
      <c r="S171" s="161"/>
      <c r="T171" s="161"/>
    </row>
    <row r="172" spans="1:20" s="160" customFormat="1" ht="15" customHeight="1">
      <c r="A172" s="165"/>
      <c r="B172" s="166"/>
      <c r="C172" s="158"/>
      <c r="D172" s="164"/>
      <c r="E172" s="214"/>
      <c r="F172" s="204"/>
      <c r="H172" s="161"/>
      <c r="I172" s="161"/>
      <c r="J172" s="161"/>
      <c r="K172" s="161"/>
      <c r="L172" s="161"/>
      <c r="M172" s="161"/>
      <c r="N172" s="161"/>
      <c r="O172" s="161"/>
      <c r="P172" s="161"/>
      <c r="Q172" s="161"/>
      <c r="R172" s="161"/>
      <c r="S172" s="161"/>
      <c r="T172" s="161"/>
    </row>
    <row r="173" spans="1:20" s="160" customFormat="1" ht="15" customHeight="1">
      <c r="A173" s="165"/>
      <c r="B173" s="166"/>
      <c r="C173" s="158"/>
      <c r="D173" s="164"/>
      <c r="E173" s="214"/>
      <c r="F173" s="204"/>
      <c r="H173" s="161"/>
      <c r="I173" s="161"/>
      <c r="J173" s="161"/>
      <c r="K173" s="161"/>
      <c r="L173" s="161"/>
      <c r="M173" s="161"/>
      <c r="N173" s="161"/>
      <c r="O173" s="161"/>
      <c r="P173" s="161"/>
      <c r="Q173" s="161"/>
      <c r="R173" s="161"/>
      <c r="S173" s="161"/>
      <c r="T173" s="161"/>
    </row>
    <row r="174" spans="1:20" s="160" customFormat="1" ht="15" customHeight="1">
      <c r="A174" s="165"/>
      <c r="B174" s="166"/>
      <c r="C174" s="158"/>
      <c r="D174" s="164"/>
      <c r="E174" s="214"/>
      <c r="F174" s="204"/>
      <c r="H174" s="161"/>
      <c r="I174" s="161"/>
      <c r="J174" s="161"/>
      <c r="K174" s="161"/>
      <c r="L174" s="161"/>
      <c r="M174" s="161"/>
      <c r="N174" s="161"/>
      <c r="O174" s="161"/>
      <c r="P174" s="161"/>
      <c r="Q174" s="161"/>
      <c r="R174" s="161"/>
      <c r="S174" s="161"/>
      <c r="T174" s="161"/>
    </row>
    <row r="175" spans="1:20" s="160" customFormat="1" ht="15" customHeight="1">
      <c r="A175" s="165"/>
      <c r="B175" s="166"/>
      <c r="C175" s="158"/>
      <c r="D175" s="164"/>
      <c r="E175" s="214"/>
      <c r="F175" s="204"/>
      <c r="H175" s="161"/>
      <c r="I175" s="161"/>
      <c r="J175" s="161"/>
      <c r="K175" s="161"/>
      <c r="L175" s="161"/>
      <c r="M175" s="161"/>
      <c r="N175" s="161"/>
      <c r="O175" s="161"/>
      <c r="P175" s="161"/>
      <c r="Q175" s="161"/>
      <c r="R175" s="161"/>
      <c r="S175" s="161"/>
      <c r="T175" s="161"/>
    </row>
    <row r="176" spans="1:20" s="160" customFormat="1" ht="15" customHeight="1">
      <c r="A176" s="165"/>
      <c r="B176" s="166"/>
      <c r="C176" s="158"/>
      <c r="D176" s="164"/>
      <c r="E176" s="214"/>
      <c r="F176" s="204"/>
      <c r="H176" s="161"/>
      <c r="I176" s="161"/>
      <c r="J176" s="161"/>
      <c r="K176" s="161"/>
      <c r="L176" s="161"/>
      <c r="M176" s="161"/>
      <c r="N176" s="161"/>
      <c r="O176" s="161"/>
      <c r="P176" s="161"/>
      <c r="Q176" s="161"/>
      <c r="R176" s="161"/>
      <c r="S176" s="161"/>
      <c r="T176" s="161"/>
    </row>
    <row r="177" spans="1:20" s="160" customFormat="1" ht="15" customHeight="1">
      <c r="A177" s="165"/>
      <c r="B177" s="166"/>
      <c r="C177" s="158"/>
      <c r="D177" s="164"/>
      <c r="E177" s="214"/>
      <c r="F177" s="204"/>
      <c r="H177" s="161"/>
      <c r="I177" s="161"/>
      <c r="J177" s="161"/>
      <c r="K177" s="161"/>
      <c r="L177" s="161"/>
      <c r="M177" s="161"/>
      <c r="N177" s="161"/>
      <c r="O177" s="161"/>
      <c r="P177" s="161"/>
      <c r="Q177" s="161"/>
      <c r="R177" s="161"/>
      <c r="S177" s="161"/>
      <c r="T177" s="161"/>
    </row>
    <row r="178" spans="1:20" s="160" customFormat="1" ht="15" customHeight="1">
      <c r="A178" s="165"/>
      <c r="B178" s="166"/>
      <c r="C178" s="158"/>
      <c r="D178" s="164"/>
      <c r="E178" s="214"/>
      <c r="F178" s="204"/>
      <c r="H178" s="161"/>
      <c r="I178" s="161"/>
      <c r="J178" s="161"/>
      <c r="K178" s="161"/>
      <c r="L178" s="161"/>
      <c r="M178" s="161"/>
      <c r="N178" s="161"/>
      <c r="O178" s="161"/>
      <c r="P178" s="161"/>
      <c r="Q178" s="161"/>
      <c r="R178" s="161"/>
      <c r="S178" s="161"/>
      <c r="T178" s="161"/>
    </row>
    <row r="179" spans="1:20" s="160" customFormat="1" ht="15" customHeight="1">
      <c r="A179" s="165"/>
      <c r="B179" s="166"/>
      <c r="C179" s="158"/>
      <c r="D179" s="164"/>
      <c r="E179" s="214"/>
      <c r="F179" s="204"/>
      <c r="H179" s="161"/>
      <c r="I179" s="161"/>
      <c r="J179" s="161"/>
      <c r="K179" s="161"/>
      <c r="L179" s="161"/>
      <c r="M179" s="161"/>
      <c r="N179" s="161"/>
      <c r="O179" s="161"/>
      <c r="P179" s="161"/>
      <c r="Q179" s="161"/>
      <c r="R179" s="161"/>
      <c r="S179" s="161"/>
      <c r="T179" s="161"/>
    </row>
    <row r="180" spans="1:20" s="160" customFormat="1" ht="15" customHeight="1">
      <c r="A180" s="165"/>
      <c r="B180" s="166"/>
      <c r="C180" s="158"/>
      <c r="D180" s="164"/>
      <c r="E180" s="214"/>
      <c r="F180" s="204"/>
      <c r="H180" s="161"/>
      <c r="I180" s="161"/>
      <c r="J180" s="161"/>
      <c r="K180" s="161"/>
      <c r="L180" s="161"/>
      <c r="M180" s="161"/>
      <c r="N180" s="161"/>
      <c r="O180" s="161"/>
      <c r="P180" s="161"/>
      <c r="Q180" s="161"/>
      <c r="R180" s="161"/>
      <c r="S180" s="161"/>
      <c r="T180" s="161"/>
    </row>
    <row r="181" spans="1:20" s="160" customFormat="1" ht="15" customHeight="1">
      <c r="A181" s="165"/>
      <c r="B181" s="166"/>
      <c r="C181" s="158"/>
      <c r="D181" s="164"/>
      <c r="E181" s="214"/>
      <c r="F181" s="204"/>
      <c r="H181" s="161"/>
      <c r="I181" s="161"/>
      <c r="J181" s="161"/>
      <c r="K181" s="161"/>
      <c r="L181" s="161"/>
      <c r="M181" s="161"/>
      <c r="N181" s="161"/>
      <c r="O181" s="161"/>
      <c r="P181" s="161"/>
      <c r="Q181" s="161"/>
      <c r="R181" s="161"/>
      <c r="S181" s="161"/>
      <c r="T181" s="161"/>
    </row>
    <row r="182" spans="1:20" s="160" customFormat="1" ht="15" customHeight="1">
      <c r="A182" s="165"/>
      <c r="B182" s="166"/>
      <c r="C182" s="158"/>
      <c r="D182" s="164"/>
      <c r="E182" s="214"/>
      <c r="F182" s="204"/>
      <c r="H182" s="161"/>
      <c r="I182" s="161"/>
      <c r="J182" s="161"/>
      <c r="K182" s="161"/>
      <c r="L182" s="161"/>
      <c r="M182" s="161"/>
      <c r="N182" s="161"/>
      <c r="O182" s="161"/>
      <c r="P182" s="161"/>
      <c r="Q182" s="161"/>
      <c r="R182" s="161"/>
      <c r="S182" s="161"/>
      <c r="T182" s="161"/>
    </row>
    <row r="183" spans="1:20" s="160" customFormat="1" ht="15" customHeight="1">
      <c r="A183" s="165"/>
      <c r="B183" s="166"/>
      <c r="C183" s="158"/>
      <c r="D183" s="164"/>
      <c r="E183" s="214"/>
      <c r="F183" s="204"/>
      <c r="H183" s="161"/>
      <c r="I183" s="161"/>
      <c r="J183" s="161"/>
      <c r="K183" s="161"/>
      <c r="L183" s="161"/>
      <c r="M183" s="161"/>
      <c r="N183" s="161"/>
      <c r="O183" s="161"/>
      <c r="P183" s="161"/>
      <c r="Q183" s="161"/>
      <c r="R183" s="161"/>
      <c r="S183" s="161"/>
      <c r="T183" s="161"/>
    </row>
    <row r="184" spans="1:20" s="160" customFormat="1" ht="15" customHeight="1">
      <c r="A184" s="165"/>
      <c r="B184" s="166"/>
      <c r="C184" s="158"/>
      <c r="D184" s="164"/>
      <c r="E184" s="214"/>
      <c r="F184" s="204"/>
      <c r="H184" s="161"/>
      <c r="I184" s="161"/>
      <c r="J184" s="161"/>
      <c r="K184" s="161"/>
      <c r="L184" s="161"/>
      <c r="M184" s="161"/>
      <c r="N184" s="161"/>
      <c r="O184" s="161"/>
      <c r="P184" s="161"/>
      <c r="Q184" s="161"/>
      <c r="R184" s="161"/>
      <c r="S184" s="161"/>
      <c r="T184" s="161"/>
    </row>
    <row r="185" spans="1:20" s="160" customFormat="1" ht="15" customHeight="1">
      <c r="A185" s="165"/>
      <c r="B185" s="166"/>
      <c r="C185" s="158"/>
      <c r="D185" s="164"/>
      <c r="E185" s="214"/>
      <c r="F185" s="204"/>
      <c r="H185" s="161"/>
      <c r="I185" s="161"/>
      <c r="J185" s="161"/>
      <c r="K185" s="161"/>
      <c r="L185" s="161"/>
      <c r="M185" s="161"/>
      <c r="N185" s="161"/>
      <c r="O185" s="161"/>
      <c r="P185" s="161"/>
      <c r="Q185" s="161"/>
      <c r="R185" s="161"/>
      <c r="S185" s="161"/>
      <c r="T185" s="161"/>
    </row>
    <row r="186" spans="1:20" s="160" customFormat="1" ht="15" customHeight="1">
      <c r="A186" s="165"/>
      <c r="B186" s="166"/>
      <c r="C186" s="158"/>
      <c r="D186" s="164"/>
      <c r="E186" s="214"/>
      <c r="F186" s="204"/>
      <c r="H186" s="161"/>
      <c r="I186" s="161"/>
      <c r="J186" s="161"/>
      <c r="K186" s="161"/>
      <c r="L186" s="161"/>
      <c r="M186" s="161"/>
      <c r="N186" s="161"/>
      <c r="O186" s="161"/>
      <c r="P186" s="161"/>
      <c r="Q186" s="161"/>
      <c r="R186" s="161"/>
      <c r="S186" s="161"/>
      <c r="T186" s="161"/>
    </row>
    <row r="187" spans="1:20" s="160" customFormat="1" ht="15" customHeight="1">
      <c r="A187" s="165"/>
      <c r="B187" s="166"/>
      <c r="C187" s="158"/>
      <c r="D187" s="164"/>
      <c r="E187" s="214"/>
      <c r="F187" s="204"/>
      <c r="H187" s="161"/>
      <c r="I187" s="161"/>
      <c r="J187" s="161"/>
      <c r="K187" s="161"/>
      <c r="L187" s="161"/>
      <c r="M187" s="161"/>
      <c r="N187" s="161"/>
      <c r="O187" s="161"/>
      <c r="P187" s="161"/>
      <c r="Q187" s="161"/>
      <c r="R187" s="161"/>
      <c r="S187" s="161"/>
      <c r="T187" s="161"/>
    </row>
    <row r="188" spans="1:20" s="160" customFormat="1" ht="15" customHeight="1">
      <c r="A188" s="165"/>
      <c r="B188" s="166"/>
      <c r="C188" s="158"/>
      <c r="D188" s="164"/>
      <c r="E188" s="214"/>
      <c r="F188" s="204"/>
      <c r="H188" s="161"/>
      <c r="I188" s="161"/>
      <c r="J188" s="161"/>
      <c r="K188" s="161"/>
      <c r="L188" s="161"/>
      <c r="M188" s="161"/>
      <c r="N188" s="161"/>
      <c r="O188" s="161"/>
      <c r="P188" s="161"/>
      <c r="Q188" s="161"/>
      <c r="R188" s="161"/>
      <c r="S188" s="161"/>
      <c r="T188" s="161"/>
    </row>
    <row r="189" spans="1:20" s="160" customFormat="1" ht="15" customHeight="1">
      <c r="A189" s="165"/>
      <c r="B189" s="166"/>
      <c r="C189" s="158"/>
      <c r="D189" s="164"/>
      <c r="E189" s="214"/>
      <c r="F189" s="204"/>
      <c r="H189" s="161"/>
      <c r="I189" s="161"/>
      <c r="J189" s="161"/>
      <c r="K189" s="161"/>
      <c r="L189" s="161"/>
      <c r="M189" s="161"/>
      <c r="N189" s="161"/>
      <c r="O189" s="161"/>
      <c r="P189" s="161"/>
      <c r="Q189" s="161"/>
      <c r="R189" s="161"/>
      <c r="S189" s="161"/>
      <c r="T189" s="161"/>
    </row>
    <row r="190" spans="1:20" s="160" customFormat="1" ht="15" customHeight="1">
      <c r="A190" s="165"/>
      <c r="B190" s="166"/>
      <c r="C190" s="158"/>
      <c r="D190" s="164"/>
      <c r="E190" s="214"/>
      <c r="F190" s="204"/>
      <c r="H190" s="161"/>
      <c r="I190" s="161"/>
      <c r="J190" s="161"/>
      <c r="K190" s="161"/>
      <c r="L190" s="161"/>
      <c r="M190" s="161"/>
      <c r="N190" s="161"/>
      <c r="O190" s="161"/>
      <c r="P190" s="161"/>
      <c r="Q190" s="161"/>
      <c r="R190" s="161"/>
      <c r="S190" s="161"/>
      <c r="T190" s="161"/>
    </row>
    <row r="191" spans="1:20" s="160" customFormat="1" ht="15" customHeight="1">
      <c r="A191" s="165"/>
      <c r="B191" s="166"/>
      <c r="C191" s="158"/>
      <c r="D191" s="164"/>
      <c r="E191" s="214"/>
      <c r="F191" s="204"/>
      <c r="H191" s="161"/>
      <c r="I191" s="161"/>
      <c r="J191" s="161"/>
      <c r="K191" s="161"/>
      <c r="L191" s="161"/>
      <c r="M191" s="161"/>
      <c r="N191" s="161"/>
      <c r="O191" s="161"/>
      <c r="P191" s="161"/>
      <c r="Q191" s="161"/>
      <c r="R191" s="161"/>
      <c r="S191" s="161"/>
      <c r="T191" s="161"/>
    </row>
    <row r="192" spans="1:20" s="160" customFormat="1" ht="15" customHeight="1">
      <c r="A192" s="165"/>
      <c r="B192" s="166"/>
      <c r="C192" s="158"/>
      <c r="D192" s="164"/>
      <c r="E192" s="214"/>
      <c r="F192" s="204"/>
      <c r="H192" s="161"/>
      <c r="I192" s="161"/>
      <c r="J192" s="161"/>
      <c r="K192" s="161"/>
      <c r="L192" s="161"/>
      <c r="M192" s="161"/>
      <c r="N192" s="161"/>
      <c r="O192" s="161"/>
      <c r="P192" s="161"/>
      <c r="Q192" s="161"/>
      <c r="R192" s="161"/>
      <c r="S192" s="161"/>
      <c r="T192" s="161"/>
    </row>
    <row r="193" spans="1:20" s="160" customFormat="1" ht="15" customHeight="1">
      <c r="A193" s="165"/>
      <c r="B193" s="166"/>
      <c r="C193" s="158"/>
      <c r="D193" s="164"/>
      <c r="E193" s="214"/>
      <c r="F193" s="204"/>
      <c r="H193" s="161"/>
      <c r="I193" s="161"/>
      <c r="J193" s="161"/>
      <c r="K193" s="161"/>
      <c r="L193" s="161"/>
      <c r="M193" s="161"/>
      <c r="N193" s="161"/>
      <c r="O193" s="161"/>
      <c r="P193" s="161"/>
      <c r="Q193" s="161"/>
      <c r="R193" s="161"/>
      <c r="S193" s="161"/>
      <c r="T193" s="161"/>
    </row>
    <row r="194" spans="1:20" s="160" customFormat="1" ht="15" customHeight="1">
      <c r="A194" s="165"/>
      <c r="B194" s="166"/>
      <c r="C194" s="158"/>
      <c r="D194" s="164"/>
      <c r="E194" s="214"/>
      <c r="F194" s="204"/>
      <c r="H194" s="161"/>
      <c r="I194" s="161"/>
      <c r="J194" s="161"/>
      <c r="K194" s="161"/>
      <c r="L194" s="161"/>
      <c r="M194" s="161"/>
      <c r="N194" s="161"/>
      <c r="O194" s="161"/>
      <c r="P194" s="161"/>
      <c r="Q194" s="161"/>
      <c r="R194" s="161"/>
      <c r="S194" s="161"/>
      <c r="T194" s="161"/>
    </row>
    <row r="195" spans="1:20" s="160" customFormat="1" ht="15" customHeight="1">
      <c r="A195" s="165"/>
      <c r="B195" s="166"/>
      <c r="C195" s="158"/>
      <c r="D195" s="164"/>
      <c r="E195" s="214"/>
      <c r="F195" s="204"/>
      <c r="H195" s="161"/>
      <c r="I195" s="161"/>
      <c r="J195" s="161"/>
      <c r="K195" s="161"/>
      <c r="L195" s="161"/>
      <c r="M195" s="161"/>
      <c r="N195" s="161"/>
      <c r="O195" s="161"/>
      <c r="P195" s="161"/>
      <c r="Q195" s="161"/>
      <c r="R195" s="161"/>
      <c r="S195" s="161"/>
      <c r="T195" s="161"/>
    </row>
    <row r="196" spans="1:20" s="160" customFormat="1" ht="15" customHeight="1">
      <c r="A196" s="165"/>
      <c r="B196" s="166"/>
      <c r="C196" s="158"/>
      <c r="D196" s="164"/>
      <c r="E196" s="214"/>
      <c r="F196" s="204"/>
      <c r="H196" s="161"/>
      <c r="I196" s="161"/>
      <c r="J196" s="161"/>
      <c r="K196" s="161"/>
      <c r="L196" s="161"/>
      <c r="M196" s="161"/>
      <c r="N196" s="161"/>
      <c r="O196" s="161"/>
      <c r="P196" s="161"/>
      <c r="Q196" s="161"/>
      <c r="R196" s="161"/>
      <c r="S196" s="161"/>
      <c r="T196" s="161"/>
    </row>
    <row r="197" spans="1:20" s="160" customFormat="1" ht="15" customHeight="1">
      <c r="A197" s="165"/>
      <c r="B197" s="166"/>
      <c r="C197" s="158"/>
      <c r="D197" s="164"/>
      <c r="E197" s="214"/>
      <c r="F197" s="204"/>
      <c r="H197" s="161"/>
      <c r="I197" s="161"/>
      <c r="J197" s="161"/>
      <c r="K197" s="161"/>
      <c r="L197" s="161"/>
      <c r="M197" s="161"/>
      <c r="N197" s="161"/>
      <c r="O197" s="161"/>
      <c r="P197" s="161"/>
      <c r="Q197" s="161"/>
      <c r="R197" s="161"/>
      <c r="S197" s="161"/>
      <c r="T197" s="161"/>
    </row>
    <row r="198" spans="1:20" s="160" customFormat="1" ht="15" customHeight="1">
      <c r="A198" s="165"/>
      <c r="B198" s="166"/>
      <c r="C198" s="158"/>
      <c r="D198" s="164"/>
      <c r="E198" s="214"/>
      <c r="F198" s="204"/>
      <c r="H198" s="161"/>
      <c r="I198" s="161"/>
      <c r="J198" s="161"/>
      <c r="K198" s="161"/>
      <c r="L198" s="161"/>
      <c r="M198" s="161"/>
      <c r="N198" s="161"/>
      <c r="O198" s="161"/>
      <c r="P198" s="161"/>
      <c r="Q198" s="161"/>
      <c r="R198" s="161"/>
      <c r="S198" s="161"/>
      <c r="T198" s="161"/>
    </row>
    <row r="199" spans="1:20" s="160" customFormat="1" ht="15" customHeight="1">
      <c r="A199" s="165"/>
      <c r="B199" s="166"/>
      <c r="C199" s="158"/>
      <c r="D199" s="164"/>
      <c r="E199" s="214"/>
      <c r="F199" s="204"/>
      <c r="H199" s="161"/>
      <c r="I199" s="161"/>
      <c r="J199" s="161"/>
      <c r="K199" s="161"/>
      <c r="L199" s="161"/>
      <c r="M199" s="161"/>
      <c r="N199" s="161"/>
      <c r="O199" s="161"/>
      <c r="P199" s="161"/>
      <c r="Q199" s="161"/>
      <c r="R199" s="161"/>
      <c r="S199" s="161"/>
      <c r="T199" s="161"/>
    </row>
    <row r="200" spans="1:20" s="160" customFormat="1" ht="15" customHeight="1">
      <c r="A200" s="165"/>
      <c r="B200" s="166"/>
      <c r="C200" s="158"/>
      <c r="D200" s="164"/>
      <c r="E200" s="214"/>
      <c r="F200" s="204"/>
      <c r="H200" s="161"/>
      <c r="I200" s="161"/>
      <c r="J200" s="161"/>
      <c r="K200" s="161"/>
      <c r="L200" s="161"/>
      <c r="M200" s="161"/>
      <c r="N200" s="161"/>
      <c r="O200" s="161"/>
      <c r="P200" s="161"/>
      <c r="Q200" s="161"/>
      <c r="R200" s="161"/>
      <c r="S200" s="161"/>
      <c r="T200" s="161"/>
    </row>
    <row r="201" spans="1:20" s="160" customFormat="1" ht="15" customHeight="1">
      <c r="A201" s="165"/>
      <c r="B201" s="166"/>
      <c r="C201" s="158"/>
      <c r="D201" s="164"/>
      <c r="E201" s="214"/>
      <c r="F201" s="204"/>
      <c r="H201" s="161"/>
      <c r="I201" s="161"/>
      <c r="J201" s="161"/>
      <c r="K201" s="161"/>
      <c r="L201" s="161"/>
      <c r="M201" s="161"/>
      <c r="N201" s="161"/>
      <c r="O201" s="161"/>
      <c r="P201" s="161"/>
      <c r="Q201" s="161"/>
      <c r="R201" s="161"/>
      <c r="S201" s="161"/>
      <c r="T201" s="161"/>
    </row>
    <row r="202" spans="1:20" s="160" customFormat="1" ht="15" customHeight="1">
      <c r="A202" s="165"/>
      <c r="B202" s="166"/>
      <c r="C202" s="158"/>
      <c r="D202" s="164"/>
      <c r="E202" s="214"/>
      <c r="F202" s="204"/>
      <c r="H202" s="161"/>
      <c r="I202" s="161"/>
      <c r="J202" s="161"/>
      <c r="K202" s="161"/>
      <c r="L202" s="161"/>
      <c r="M202" s="161"/>
      <c r="N202" s="161"/>
      <c r="O202" s="161"/>
      <c r="P202" s="161"/>
      <c r="Q202" s="161"/>
      <c r="R202" s="161"/>
      <c r="S202" s="161"/>
      <c r="T202" s="161"/>
    </row>
    <row r="203" spans="1:20" s="160" customFormat="1" ht="15" customHeight="1">
      <c r="A203" s="165"/>
      <c r="B203" s="166"/>
      <c r="C203" s="158"/>
      <c r="D203" s="164"/>
      <c r="E203" s="214"/>
      <c r="F203" s="204"/>
      <c r="H203" s="161"/>
      <c r="I203" s="161"/>
      <c r="J203" s="161"/>
      <c r="K203" s="161"/>
      <c r="L203" s="161"/>
      <c r="M203" s="161"/>
      <c r="N203" s="161"/>
      <c r="O203" s="161"/>
      <c r="P203" s="161"/>
      <c r="Q203" s="161"/>
      <c r="R203" s="161"/>
      <c r="S203" s="161"/>
      <c r="T203" s="161"/>
    </row>
    <row r="204" spans="1:20" s="160" customFormat="1" ht="15" customHeight="1">
      <c r="A204" s="165"/>
      <c r="B204" s="166"/>
      <c r="C204" s="158"/>
      <c r="D204" s="164"/>
      <c r="E204" s="214"/>
      <c r="F204" s="204"/>
      <c r="H204" s="161"/>
      <c r="I204" s="161"/>
      <c r="J204" s="161"/>
      <c r="K204" s="161"/>
      <c r="L204" s="161"/>
      <c r="M204" s="161"/>
      <c r="N204" s="161"/>
      <c r="O204" s="161"/>
      <c r="P204" s="161"/>
      <c r="Q204" s="161"/>
      <c r="R204" s="161"/>
      <c r="S204" s="161"/>
      <c r="T204" s="161"/>
    </row>
    <row r="205" spans="1:20" s="160" customFormat="1" ht="15" customHeight="1">
      <c r="A205" s="165"/>
      <c r="B205" s="166"/>
      <c r="C205" s="158"/>
      <c r="D205" s="164"/>
      <c r="E205" s="214"/>
      <c r="F205" s="204"/>
      <c r="H205" s="161"/>
      <c r="I205" s="161"/>
      <c r="J205" s="161"/>
      <c r="K205" s="161"/>
      <c r="L205" s="161"/>
      <c r="M205" s="161"/>
      <c r="N205" s="161"/>
      <c r="O205" s="161"/>
      <c r="P205" s="161"/>
      <c r="Q205" s="161"/>
      <c r="R205" s="161"/>
      <c r="S205" s="161"/>
      <c r="T205" s="161"/>
    </row>
    <row r="206" spans="1:20" s="160" customFormat="1" ht="15" customHeight="1">
      <c r="A206" s="165"/>
      <c r="B206" s="166"/>
      <c r="C206" s="158"/>
      <c r="D206" s="164"/>
      <c r="E206" s="214"/>
      <c r="F206" s="204"/>
      <c r="H206" s="161"/>
      <c r="I206" s="161"/>
      <c r="J206" s="161"/>
      <c r="K206" s="161"/>
      <c r="L206" s="161"/>
      <c r="M206" s="161"/>
      <c r="N206" s="161"/>
      <c r="O206" s="161"/>
      <c r="P206" s="161"/>
      <c r="Q206" s="161"/>
      <c r="R206" s="161"/>
      <c r="S206" s="161"/>
      <c r="T206" s="161"/>
    </row>
    <row r="207" spans="1:20" s="160" customFormat="1" ht="15" customHeight="1">
      <c r="A207" s="165"/>
      <c r="B207" s="166"/>
      <c r="C207" s="158"/>
      <c r="D207" s="164"/>
      <c r="E207" s="214"/>
      <c r="F207" s="204"/>
      <c r="H207" s="161"/>
      <c r="I207" s="161"/>
      <c r="J207" s="161"/>
      <c r="K207" s="161"/>
      <c r="L207" s="161"/>
      <c r="M207" s="161"/>
      <c r="N207" s="161"/>
      <c r="O207" s="161"/>
      <c r="P207" s="161"/>
      <c r="Q207" s="161"/>
      <c r="R207" s="161"/>
      <c r="S207" s="161"/>
      <c r="T207" s="161"/>
    </row>
    <row r="208" spans="1:20" s="160" customFormat="1" ht="15" customHeight="1">
      <c r="A208" s="165"/>
      <c r="B208" s="166"/>
      <c r="C208" s="158"/>
      <c r="D208" s="164"/>
      <c r="E208" s="214"/>
      <c r="F208" s="204"/>
      <c r="H208" s="161"/>
      <c r="I208" s="161"/>
      <c r="J208" s="161"/>
      <c r="K208" s="161"/>
      <c r="L208" s="161"/>
      <c r="M208" s="161"/>
      <c r="N208" s="161"/>
      <c r="O208" s="161"/>
      <c r="P208" s="161"/>
      <c r="Q208" s="161"/>
      <c r="R208" s="161"/>
      <c r="S208" s="161"/>
      <c r="T208" s="161"/>
    </row>
    <row r="209" spans="1:20" s="160" customFormat="1" ht="15" customHeight="1">
      <c r="A209" s="165"/>
      <c r="B209" s="166"/>
      <c r="C209" s="158"/>
      <c r="D209" s="164"/>
      <c r="E209" s="214"/>
      <c r="F209" s="204"/>
      <c r="H209" s="161"/>
      <c r="I209" s="161"/>
      <c r="J209" s="161"/>
      <c r="K209" s="161"/>
      <c r="L209" s="161"/>
      <c r="M209" s="161"/>
      <c r="N209" s="161"/>
      <c r="O209" s="161"/>
      <c r="P209" s="161"/>
      <c r="Q209" s="161"/>
      <c r="R209" s="161"/>
      <c r="S209" s="161"/>
      <c r="T209" s="161"/>
    </row>
    <row r="210" spans="1:20" s="160" customFormat="1" ht="15" customHeight="1">
      <c r="A210" s="165"/>
      <c r="B210" s="166"/>
      <c r="C210" s="158"/>
      <c r="D210" s="164"/>
      <c r="E210" s="214"/>
      <c r="F210" s="204"/>
      <c r="H210" s="161"/>
      <c r="I210" s="161"/>
      <c r="J210" s="161"/>
      <c r="K210" s="161"/>
      <c r="L210" s="161"/>
      <c r="M210" s="161"/>
      <c r="N210" s="161"/>
      <c r="O210" s="161"/>
      <c r="P210" s="161"/>
      <c r="Q210" s="161"/>
      <c r="R210" s="161"/>
      <c r="S210" s="161"/>
      <c r="T210" s="161"/>
    </row>
    <row r="211" spans="1:20" s="160" customFormat="1" ht="15" customHeight="1">
      <c r="A211" s="165"/>
      <c r="B211" s="166"/>
      <c r="C211" s="158"/>
      <c r="D211" s="164"/>
      <c r="E211" s="214"/>
      <c r="F211" s="204"/>
      <c r="H211" s="161"/>
      <c r="I211" s="161"/>
      <c r="J211" s="161"/>
      <c r="K211" s="161"/>
      <c r="L211" s="161"/>
      <c r="M211" s="161"/>
      <c r="N211" s="161"/>
      <c r="O211" s="161"/>
      <c r="P211" s="161"/>
      <c r="Q211" s="161"/>
      <c r="R211" s="161"/>
      <c r="S211" s="161"/>
      <c r="T211" s="161"/>
    </row>
    <row r="212" spans="1:20" s="160" customFormat="1" ht="15" customHeight="1">
      <c r="A212" s="165"/>
      <c r="B212" s="166"/>
      <c r="C212" s="158"/>
      <c r="D212" s="164"/>
      <c r="E212" s="214"/>
      <c r="F212" s="204"/>
      <c r="H212" s="161"/>
      <c r="I212" s="161"/>
      <c r="J212" s="161"/>
      <c r="K212" s="161"/>
      <c r="L212" s="161"/>
      <c r="M212" s="161"/>
      <c r="N212" s="161"/>
      <c r="O212" s="161"/>
      <c r="P212" s="161"/>
      <c r="Q212" s="161"/>
      <c r="R212" s="161"/>
      <c r="S212" s="161"/>
      <c r="T212" s="161"/>
    </row>
    <row r="213" spans="1:20" s="160" customFormat="1" ht="15" customHeight="1">
      <c r="A213" s="165"/>
      <c r="B213" s="166"/>
      <c r="C213" s="158"/>
      <c r="D213" s="164"/>
      <c r="E213" s="214"/>
      <c r="F213" s="204"/>
      <c r="H213" s="161"/>
      <c r="I213" s="161"/>
      <c r="J213" s="161"/>
      <c r="K213" s="161"/>
      <c r="L213" s="161"/>
      <c r="M213" s="161"/>
      <c r="N213" s="161"/>
      <c r="O213" s="161"/>
      <c r="P213" s="161"/>
      <c r="Q213" s="161"/>
      <c r="R213" s="161"/>
      <c r="S213" s="161"/>
      <c r="T213" s="161"/>
    </row>
    <row r="214" spans="1:20" s="160" customFormat="1" ht="15" customHeight="1">
      <c r="A214" s="165"/>
      <c r="B214" s="166"/>
      <c r="C214" s="158"/>
      <c r="D214" s="164"/>
      <c r="E214" s="214"/>
      <c r="F214" s="204"/>
      <c r="H214" s="161"/>
      <c r="I214" s="161"/>
      <c r="J214" s="161"/>
      <c r="K214" s="161"/>
      <c r="L214" s="161"/>
      <c r="M214" s="161"/>
      <c r="N214" s="161"/>
      <c r="O214" s="161"/>
      <c r="P214" s="161"/>
      <c r="Q214" s="161"/>
      <c r="R214" s="161"/>
      <c r="S214" s="161"/>
      <c r="T214" s="161"/>
    </row>
    <row r="215" spans="1:20" s="160" customFormat="1" ht="15" customHeight="1">
      <c r="A215" s="165"/>
      <c r="B215" s="166"/>
      <c r="C215" s="158"/>
      <c r="D215" s="164"/>
      <c r="E215" s="214"/>
      <c r="F215" s="204"/>
      <c r="H215" s="161"/>
      <c r="I215" s="161"/>
      <c r="J215" s="161"/>
      <c r="K215" s="161"/>
      <c r="L215" s="161"/>
      <c r="M215" s="161"/>
      <c r="N215" s="161"/>
      <c r="O215" s="161"/>
      <c r="P215" s="161"/>
      <c r="Q215" s="161"/>
      <c r="R215" s="161"/>
      <c r="S215" s="161"/>
      <c r="T215" s="161"/>
    </row>
    <row r="216" spans="1:20" s="160" customFormat="1" ht="15" customHeight="1">
      <c r="A216" s="165"/>
      <c r="B216" s="166"/>
      <c r="C216" s="158"/>
      <c r="D216" s="164"/>
      <c r="E216" s="214"/>
      <c r="F216" s="204"/>
      <c r="H216" s="161"/>
      <c r="I216" s="161"/>
      <c r="J216" s="161"/>
      <c r="K216" s="161"/>
      <c r="L216" s="161"/>
      <c r="M216" s="161"/>
      <c r="N216" s="161"/>
      <c r="O216" s="161"/>
      <c r="P216" s="161"/>
      <c r="Q216" s="161"/>
      <c r="R216" s="161"/>
      <c r="S216" s="161"/>
      <c r="T216" s="161"/>
    </row>
    <row r="217" spans="1:20" s="160" customFormat="1" ht="15" customHeight="1">
      <c r="A217" s="165"/>
      <c r="B217" s="166"/>
      <c r="C217" s="158"/>
      <c r="D217" s="164"/>
      <c r="E217" s="214"/>
      <c r="F217" s="204"/>
      <c r="H217" s="161"/>
      <c r="I217" s="161"/>
      <c r="J217" s="161"/>
      <c r="K217" s="161"/>
      <c r="L217" s="161"/>
      <c r="M217" s="161"/>
      <c r="N217" s="161"/>
      <c r="O217" s="161"/>
      <c r="P217" s="161"/>
      <c r="Q217" s="161"/>
      <c r="R217" s="161"/>
      <c r="S217" s="161"/>
      <c r="T217" s="161"/>
    </row>
    <row r="218" spans="1:20" s="160" customFormat="1" ht="15" customHeight="1">
      <c r="A218" s="165"/>
      <c r="B218" s="166"/>
      <c r="C218" s="158"/>
      <c r="D218" s="164"/>
      <c r="E218" s="214"/>
      <c r="F218" s="204"/>
      <c r="H218" s="161"/>
      <c r="I218" s="161"/>
      <c r="J218" s="161"/>
      <c r="K218" s="161"/>
      <c r="L218" s="161"/>
      <c r="M218" s="161"/>
      <c r="N218" s="161"/>
      <c r="O218" s="161"/>
      <c r="P218" s="161"/>
      <c r="Q218" s="161"/>
      <c r="R218" s="161"/>
      <c r="S218" s="161"/>
      <c r="T218" s="161"/>
    </row>
    <row r="219" spans="1:20" s="160" customFormat="1" ht="15" customHeight="1">
      <c r="A219" s="165"/>
      <c r="B219" s="166"/>
      <c r="C219" s="158"/>
      <c r="D219" s="164"/>
      <c r="E219" s="214"/>
      <c r="F219" s="204"/>
      <c r="H219" s="161"/>
      <c r="I219" s="161"/>
      <c r="J219" s="161"/>
      <c r="K219" s="161"/>
      <c r="L219" s="161"/>
      <c r="M219" s="161"/>
      <c r="N219" s="161"/>
      <c r="O219" s="161"/>
      <c r="P219" s="161"/>
      <c r="Q219" s="161"/>
      <c r="R219" s="161"/>
      <c r="S219" s="161"/>
      <c r="T219" s="161"/>
    </row>
    <row r="220" spans="1:20" s="160" customFormat="1" ht="15" customHeight="1">
      <c r="A220" s="165"/>
      <c r="B220" s="166"/>
      <c r="C220" s="158"/>
      <c r="D220" s="164"/>
      <c r="E220" s="214"/>
      <c r="F220" s="204"/>
      <c r="H220" s="161"/>
      <c r="I220" s="161"/>
      <c r="J220" s="161"/>
      <c r="K220" s="161"/>
      <c r="L220" s="161"/>
      <c r="M220" s="161"/>
      <c r="N220" s="161"/>
      <c r="O220" s="161"/>
      <c r="P220" s="161"/>
      <c r="Q220" s="161"/>
      <c r="R220" s="161"/>
      <c r="S220" s="161"/>
      <c r="T220" s="161"/>
    </row>
    <row r="221" spans="1:20" s="160" customFormat="1" ht="15" customHeight="1">
      <c r="A221" s="165"/>
      <c r="B221" s="166"/>
      <c r="C221" s="158"/>
      <c r="D221" s="164"/>
      <c r="E221" s="214"/>
      <c r="F221" s="204"/>
      <c r="H221" s="161"/>
      <c r="I221" s="161"/>
      <c r="J221" s="161"/>
      <c r="K221" s="161"/>
      <c r="L221" s="161"/>
      <c r="M221" s="161"/>
      <c r="N221" s="161"/>
      <c r="O221" s="161"/>
      <c r="P221" s="161"/>
      <c r="Q221" s="161"/>
      <c r="R221" s="161"/>
      <c r="S221" s="161"/>
      <c r="T221" s="161"/>
    </row>
    <row r="222" spans="1:20" s="160" customFormat="1" ht="15" customHeight="1">
      <c r="A222" s="165"/>
      <c r="B222" s="166"/>
      <c r="C222" s="158"/>
      <c r="D222" s="164"/>
      <c r="E222" s="214"/>
      <c r="F222" s="204"/>
      <c r="H222" s="161"/>
      <c r="I222" s="161"/>
      <c r="J222" s="161"/>
      <c r="K222" s="161"/>
      <c r="L222" s="161"/>
      <c r="M222" s="161"/>
      <c r="N222" s="161"/>
      <c r="O222" s="161"/>
      <c r="P222" s="161"/>
      <c r="Q222" s="161"/>
      <c r="R222" s="161"/>
      <c r="S222" s="161"/>
      <c r="T222" s="161"/>
    </row>
    <row r="223" spans="1:20" s="160" customFormat="1" ht="15" customHeight="1">
      <c r="A223" s="165"/>
      <c r="B223" s="166"/>
      <c r="C223" s="158"/>
      <c r="D223" s="164"/>
      <c r="E223" s="214"/>
      <c r="F223" s="204"/>
      <c r="H223" s="161"/>
      <c r="I223" s="161"/>
      <c r="J223" s="161"/>
      <c r="K223" s="161"/>
      <c r="L223" s="161"/>
      <c r="M223" s="161"/>
      <c r="N223" s="161"/>
      <c r="O223" s="161"/>
      <c r="P223" s="161"/>
      <c r="Q223" s="161"/>
      <c r="R223" s="161"/>
      <c r="S223" s="161"/>
      <c r="T223" s="161"/>
    </row>
    <row r="224" spans="1:20" s="160" customFormat="1" ht="15" customHeight="1">
      <c r="A224" s="165"/>
      <c r="B224" s="166"/>
      <c r="C224" s="158"/>
      <c r="D224" s="164"/>
      <c r="E224" s="214"/>
      <c r="F224" s="204"/>
      <c r="H224" s="161"/>
      <c r="I224" s="161"/>
      <c r="J224" s="161"/>
      <c r="K224" s="161"/>
      <c r="L224" s="161"/>
      <c r="M224" s="161"/>
      <c r="N224" s="161"/>
      <c r="O224" s="161"/>
      <c r="P224" s="161"/>
      <c r="Q224" s="161"/>
      <c r="R224" s="161"/>
      <c r="S224" s="161"/>
      <c r="T224" s="161"/>
    </row>
    <row r="225" spans="1:20" s="160" customFormat="1" ht="15" customHeight="1">
      <c r="A225" s="165"/>
      <c r="B225" s="166"/>
      <c r="C225" s="158"/>
      <c r="D225" s="164"/>
      <c r="E225" s="214"/>
      <c r="F225" s="204"/>
      <c r="H225" s="161"/>
      <c r="I225" s="161"/>
      <c r="J225" s="161"/>
      <c r="K225" s="161"/>
      <c r="L225" s="161"/>
      <c r="M225" s="161"/>
      <c r="N225" s="161"/>
      <c r="O225" s="161"/>
      <c r="P225" s="161"/>
      <c r="Q225" s="161"/>
      <c r="R225" s="161"/>
      <c r="S225" s="161"/>
      <c r="T225" s="161"/>
    </row>
    <row r="226" spans="1:20" s="160" customFormat="1" ht="15" customHeight="1">
      <c r="A226" s="165"/>
      <c r="B226" s="166"/>
      <c r="C226" s="158"/>
      <c r="D226" s="164"/>
      <c r="E226" s="214"/>
      <c r="F226" s="204"/>
      <c r="H226" s="161"/>
      <c r="I226" s="161"/>
      <c r="J226" s="161"/>
      <c r="K226" s="161"/>
      <c r="L226" s="161"/>
      <c r="M226" s="161"/>
      <c r="N226" s="161"/>
      <c r="O226" s="161"/>
      <c r="P226" s="161"/>
      <c r="Q226" s="161"/>
      <c r="R226" s="161"/>
      <c r="S226" s="161"/>
      <c r="T226" s="161"/>
    </row>
    <row r="227" spans="1:20" s="160" customFormat="1" ht="15" customHeight="1">
      <c r="A227" s="165"/>
      <c r="B227" s="166"/>
      <c r="C227" s="158"/>
      <c r="D227" s="164"/>
      <c r="E227" s="214"/>
      <c r="F227" s="204"/>
      <c r="H227" s="161"/>
      <c r="I227" s="161"/>
      <c r="J227" s="161"/>
      <c r="K227" s="161"/>
      <c r="L227" s="161"/>
      <c r="M227" s="161"/>
      <c r="N227" s="161"/>
      <c r="O227" s="161"/>
      <c r="P227" s="161"/>
      <c r="Q227" s="161"/>
      <c r="R227" s="161"/>
      <c r="S227" s="161"/>
      <c r="T227" s="161"/>
    </row>
    <row r="228" spans="1:20" s="160" customFormat="1" ht="15" customHeight="1">
      <c r="A228" s="165"/>
      <c r="B228" s="166"/>
      <c r="C228" s="158"/>
      <c r="D228" s="164"/>
      <c r="E228" s="214"/>
      <c r="F228" s="204"/>
      <c r="H228" s="161"/>
      <c r="I228" s="161"/>
      <c r="J228" s="161"/>
      <c r="K228" s="161"/>
      <c r="L228" s="161"/>
      <c r="M228" s="161"/>
      <c r="N228" s="161"/>
      <c r="O228" s="161"/>
      <c r="P228" s="161"/>
      <c r="Q228" s="161"/>
      <c r="R228" s="161"/>
      <c r="S228" s="161"/>
      <c r="T228" s="161"/>
    </row>
    <row r="229" spans="1:20" s="160" customFormat="1" ht="15" customHeight="1">
      <c r="A229" s="165"/>
      <c r="B229" s="166"/>
      <c r="C229" s="158"/>
      <c r="D229" s="164"/>
      <c r="E229" s="214"/>
      <c r="F229" s="204"/>
      <c r="H229" s="161"/>
      <c r="I229" s="161"/>
      <c r="J229" s="161"/>
      <c r="K229" s="161"/>
      <c r="L229" s="161"/>
      <c r="M229" s="161"/>
      <c r="N229" s="161"/>
      <c r="O229" s="161"/>
      <c r="P229" s="161"/>
      <c r="Q229" s="161"/>
      <c r="R229" s="161"/>
      <c r="S229" s="161"/>
      <c r="T229" s="161"/>
    </row>
    <row r="230" spans="1:20" s="160" customFormat="1" ht="15" customHeight="1">
      <c r="A230" s="165"/>
      <c r="B230" s="166"/>
      <c r="C230" s="158"/>
      <c r="D230" s="164"/>
      <c r="E230" s="214"/>
      <c r="F230" s="204"/>
      <c r="H230" s="161"/>
      <c r="I230" s="161"/>
      <c r="J230" s="161"/>
      <c r="K230" s="161"/>
      <c r="L230" s="161"/>
      <c r="M230" s="161"/>
      <c r="N230" s="161"/>
      <c r="O230" s="161"/>
      <c r="P230" s="161"/>
      <c r="Q230" s="161"/>
      <c r="R230" s="161"/>
      <c r="S230" s="161"/>
      <c r="T230" s="161"/>
    </row>
    <row r="231" spans="1:20" s="160" customFormat="1" ht="15" customHeight="1">
      <c r="A231" s="165"/>
      <c r="B231" s="166"/>
      <c r="C231" s="158"/>
      <c r="D231" s="164"/>
      <c r="E231" s="214"/>
      <c r="F231" s="204"/>
      <c r="H231" s="161"/>
      <c r="I231" s="161"/>
      <c r="J231" s="161"/>
      <c r="K231" s="161"/>
      <c r="L231" s="161"/>
      <c r="M231" s="161"/>
      <c r="N231" s="161"/>
      <c r="O231" s="161"/>
      <c r="P231" s="161"/>
      <c r="Q231" s="161"/>
      <c r="R231" s="161"/>
      <c r="S231" s="161"/>
      <c r="T231" s="161"/>
    </row>
    <row r="232" spans="1:20" s="160" customFormat="1" ht="15" customHeight="1">
      <c r="A232" s="165"/>
      <c r="B232" s="166"/>
      <c r="C232" s="158"/>
      <c r="D232" s="164"/>
      <c r="E232" s="214"/>
      <c r="F232" s="204"/>
      <c r="H232" s="161"/>
      <c r="I232" s="161"/>
      <c r="J232" s="161"/>
      <c r="K232" s="161"/>
      <c r="L232" s="161"/>
      <c r="M232" s="161"/>
      <c r="N232" s="161"/>
      <c r="O232" s="161"/>
      <c r="P232" s="161"/>
      <c r="Q232" s="161"/>
      <c r="R232" s="161"/>
      <c r="S232" s="161"/>
      <c r="T232" s="161"/>
    </row>
    <row r="233" spans="1:20" s="160" customFormat="1" ht="15" customHeight="1">
      <c r="A233" s="165"/>
      <c r="B233" s="166"/>
      <c r="C233" s="158"/>
      <c r="D233" s="164"/>
      <c r="E233" s="214"/>
      <c r="F233" s="204"/>
      <c r="H233" s="161"/>
      <c r="I233" s="161"/>
      <c r="J233" s="161"/>
      <c r="K233" s="161"/>
      <c r="L233" s="161"/>
      <c r="M233" s="161"/>
      <c r="N233" s="161"/>
      <c r="O233" s="161"/>
      <c r="P233" s="161"/>
      <c r="Q233" s="161"/>
      <c r="R233" s="161"/>
      <c r="S233" s="161"/>
      <c r="T233" s="161"/>
    </row>
    <row r="234" spans="1:20" s="160" customFormat="1" ht="15" customHeight="1">
      <c r="A234" s="165"/>
      <c r="B234" s="166"/>
      <c r="C234" s="158"/>
      <c r="D234" s="164"/>
      <c r="E234" s="214"/>
      <c r="F234" s="204"/>
      <c r="H234" s="161"/>
      <c r="I234" s="161"/>
      <c r="J234" s="161"/>
      <c r="K234" s="161"/>
      <c r="L234" s="161"/>
      <c r="M234" s="161"/>
      <c r="N234" s="161"/>
      <c r="O234" s="161"/>
      <c r="P234" s="161"/>
      <c r="Q234" s="161"/>
      <c r="R234" s="161"/>
      <c r="S234" s="161"/>
      <c r="T234" s="161"/>
    </row>
    <row r="235" spans="1:20" s="160" customFormat="1" ht="15" customHeight="1">
      <c r="A235" s="165"/>
      <c r="B235" s="166"/>
      <c r="C235" s="158"/>
      <c r="D235" s="164"/>
      <c r="E235" s="214"/>
      <c r="F235" s="204"/>
      <c r="H235" s="161"/>
      <c r="I235" s="161"/>
      <c r="J235" s="161"/>
      <c r="K235" s="161"/>
      <c r="L235" s="161"/>
      <c r="M235" s="161"/>
      <c r="N235" s="161"/>
      <c r="O235" s="161"/>
      <c r="P235" s="161"/>
      <c r="Q235" s="161"/>
      <c r="R235" s="161"/>
      <c r="S235" s="161"/>
      <c r="T235" s="161"/>
    </row>
    <row r="236" spans="1:20" s="160" customFormat="1" ht="15" customHeight="1">
      <c r="A236" s="165"/>
      <c r="B236" s="166"/>
      <c r="C236" s="158"/>
      <c r="D236" s="164"/>
      <c r="E236" s="214"/>
      <c r="F236" s="204"/>
      <c r="H236" s="161"/>
      <c r="I236" s="161"/>
      <c r="J236" s="161"/>
      <c r="K236" s="161"/>
      <c r="L236" s="161"/>
      <c r="M236" s="161"/>
      <c r="N236" s="161"/>
      <c r="O236" s="161"/>
      <c r="P236" s="161"/>
      <c r="Q236" s="161"/>
      <c r="R236" s="161"/>
      <c r="S236" s="161"/>
      <c r="T236" s="161"/>
    </row>
    <row r="237" spans="1:20" s="160" customFormat="1" ht="15" customHeight="1">
      <c r="A237" s="165"/>
      <c r="B237" s="166"/>
      <c r="C237" s="158"/>
      <c r="D237" s="164"/>
      <c r="E237" s="214"/>
      <c r="F237" s="204"/>
      <c r="H237" s="161"/>
      <c r="I237" s="161"/>
      <c r="J237" s="161"/>
      <c r="K237" s="161"/>
      <c r="L237" s="161"/>
      <c r="M237" s="161"/>
      <c r="N237" s="161"/>
      <c r="O237" s="161"/>
      <c r="P237" s="161"/>
      <c r="Q237" s="161"/>
      <c r="R237" s="161"/>
      <c r="S237" s="161"/>
      <c r="T237" s="161"/>
    </row>
    <row r="238" spans="1:20" s="160" customFormat="1" ht="15" customHeight="1">
      <c r="A238" s="165"/>
      <c r="B238" s="166"/>
      <c r="C238" s="158"/>
      <c r="D238" s="164"/>
      <c r="E238" s="214"/>
      <c r="F238" s="204"/>
      <c r="H238" s="161"/>
      <c r="I238" s="161"/>
      <c r="J238" s="161"/>
      <c r="K238" s="161"/>
      <c r="L238" s="161"/>
      <c r="M238" s="161"/>
      <c r="N238" s="161"/>
      <c r="O238" s="161"/>
      <c r="P238" s="161"/>
      <c r="Q238" s="161"/>
      <c r="R238" s="161"/>
      <c r="S238" s="161"/>
      <c r="T238" s="161"/>
    </row>
    <row r="239" spans="1:20" s="160" customFormat="1" ht="15" customHeight="1">
      <c r="A239" s="165"/>
      <c r="B239" s="166"/>
      <c r="C239" s="158"/>
      <c r="D239" s="164"/>
      <c r="E239" s="214"/>
      <c r="F239" s="204"/>
      <c r="H239" s="161"/>
      <c r="I239" s="161"/>
      <c r="J239" s="161"/>
      <c r="K239" s="161"/>
      <c r="L239" s="161"/>
      <c r="M239" s="161"/>
      <c r="N239" s="161"/>
      <c r="O239" s="161"/>
      <c r="P239" s="161"/>
      <c r="Q239" s="161"/>
      <c r="R239" s="161"/>
      <c r="S239" s="161"/>
      <c r="T239" s="161"/>
    </row>
    <row r="240" spans="1:20" s="160" customFormat="1" ht="15" customHeight="1">
      <c r="A240" s="165"/>
      <c r="B240" s="166"/>
      <c r="C240" s="158"/>
      <c r="D240" s="164"/>
      <c r="E240" s="214"/>
      <c r="F240" s="204"/>
      <c r="H240" s="161"/>
      <c r="I240" s="161"/>
      <c r="J240" s="161"/>
      <c r="K240" s="161"/>
      <c r="L240" s="161"/>
      <c r="M240" s="161"/>
      <c r="N240" s="161"/>
      <c r="O240" s="161"/>
      <c r="P240" s="161"/>
      <c r="Q240" s="161"/>
      <c r="R240" s="161"/>
      <c r="S240" s="161"/>
      <c r="T240" s="161"/>
    </row>
    <row r="241" spans="1:20" s="160" customFormat="1" ht="15" customHeight="1">
      <c r="A241" s="165"/>
      <c r="B241" s="166"/>
      <c r="C241" s="158"/>
      <c r="D241" s="164"/>
      <c r="E241" s="214"/>
      <c r="F241" s="204"/>
      <c r="H241" s="161"/>
      <c r="I241" s="161"/>
      <c r="J241" s="161"/>
      <c r="K241" s="161"/>
      <c r="L241" s="161"/>
      <c r="M241" s="161"/>
      <c r="N241" s="161"/>
      <c r="O241" s="161"/>
      <c r="P241" s="161"/>
      <c r="Q241" s="161"/>
      <c r="R241" s="161"/>
      <c r="S241" s="161"/>
      <c r="T241" s="161"/>
    </row>
    <row r="242" spans="1:20" s="160" customFormat="1" ht="15" customHeight="1">
      <c r="A242" s="165"/>
      <c r="B242" s="166"/>
      <c r="C242" s="158"/>
      <c r="D242" s="164"/>
      <c r="E242" s="214"/>
      <c r="F242" s="204"/>
      <c r="H242" s="161"/>
      <c r="I242" s="161"/>
      <c r="J242" s="161"/>
      <c r="K242" s="161"/>
      <c r="L242" s="161"/>
      <c r="M242" s="161"/>
      <c r="N242" s="161"/>
      <c r="O242" s="161"/>
      <c r="P242" s="161"/>
      <c r="Q242" s="161"/>
      <c r="R242" s="161"/>
      <c r="S242" s="161"/>
      <c r="T242" s="161"/>
    </row>
    <row r="243" spans="1:20" s="160" customFormat="1" ht="15" customHeight="1">
      <c r="A243" s="165"/>
      <c r="B243" s="166"/>
      <c r="C243" s="158"/>
      <c r="D243" s="164"/>
      <c r="E243" s="214"/>
      <c r="F243" s="204"/>
      <c r="H243" s="161"/>
      <c r="I243" s="161"/>
      <c r="J243" s="161"/>
      <c r="K243" s="161"/>
      <c r="L243" s="161"/>
      <c r="M243" s="161"/>
      <c r="N243" s="161"/>
      <c r="O243" s="161"/>
      <c r="P243" s="161"/>
      <c r="Q243" s="161"/>
      <c r="R243" s="161"/>
      <c r="S243" s="161"/>
      <c r="T243" s="161"/>
    </row>
    <row r="244" spans="1:20" s="160" customFormat="1" ht="15" customHeight="1">
      <c r="A244" s="165"/>
      <c r="B244" s="166"/>
      <c r="C244" s="158"/>
      <c r="D244" s="164"/>
      <c r="E244" s="214"/>
      <c r="F244" s="204"/>
      <c r="H244" s="161"/>
      <c r="I244" s="161"/>
      <c r="J244" s="161"/>
      <c r="K244" s="161"/>
      <c r="L244" s="161"/>
      <c r="M244" s="161"/>
      <c r="N244" s="161"/>
      <c r="O244" s="161"/>
      <c r="P244" s="161"/>
      <c r="Q244" s="161"/>
      <c r="R244" s="161"/>
      <c r="S244" s="161"/>
      <c r="T244" s="161"/>
    </row>
    <row r="245" spans="1:20" s="160" customFormat="1" ht="15" customHeight="1">
      <c r="A245" s="165"/>
      <c r="B245" s="166"/>
      <c r="C245" s="158"/>
      <c r="D245" s="164"/>
      <c r="E245" s="214"/>
      <c r="F245" s="204"/>
      <c r="H245" s="161"/>
      <c r="I245" s="161"/>
      <c r="J245" s="161"/>
      <c r="K245" s="161"/>
      <c r="L245" s="161"/>
      <c r="M245" s="161"/>
      <c r="N245" s="161"/>
      <c r="O245" s="161"/>
      <c r="P245" s="161"/>
      <c r="Q245" s="161"/>
      <c r="R245" s="161"/>
      <c r="S245" s="161"/>
      <c r="T245" s="161"/>
    </row>
    <row r="246" spans="1:20" s="160" customFormat="1" ht="15" customHeight="1">
      <c r="A246" s="165"/>
      <c r="B246" s="166"/>
      <c r="C246" s="158"/>
      <c r="D246" s="164"/>
      <c r="E246" s="214"/>
      <c r="F246" s="204"/>
      <c r="H246" s="161"/>
      <c r="I246" s="161"/>
      <c r="J246" s="161"/>
      <c r="K246" s="161"/>
      <c r="L246" s="161"/>
      <c r="M246" s="161"/>
      <c r="N246" s="161"/>
      <c r="O246" s="161"/>
      <c r="P246" s="161"/>
      <c r="Q246" s="161"/>
      <c r="R246" s="161"/>
      <c r="S246" s="161"/>
      <c r="T246" s="161"/>
    </row>
    <row r="247" spans="1:20" s="160" customFormat="1" ht="15" customHeight="1">
      <c r="A247" s="165"/>
      <c r="B247" s="166"/>
      <c r="C247" s="158"/>
      <c r="D247" s="164"/>
      <c r="E247" s="214"/>
      <c r="F247" s="204"/>
      <c r="H247" s="161"/>
      <c r="I247" s="161"/>
      <c r="J247" s="161"/>
      <c r="K247" s="161"/>
      <c r="L247" s="161"/>
      <c r="M247" s="161"/>
      <c r="N247" s="161"/>
      <c r="O247" s="161"/>
      <c r="P247" s="161"/>
      <c r="Q247" s="161"/>
      <c r="R247" s="161"/>
      <c r="S247" s="161"/>
      <c r="T247" s="161"/>
    </row>
    <row r="248" spans="1:20" s="160" customFormat="1" ht="15" customHeight="1">
      <c r="A248" s="165"/>
      <c r="B248" s="166"/>
      <c r="C248" s="158"/>
      <c r="D248" s="164"/>
      <c r="E248" s="214"/>
      <c r="F248" s="204"/>
      <c r="H248" s="161"/>
      <c r="I248" s="161"/>
      <c r="J248" s="161"/>
      <c r="K248" s="161"/>
      <c r="L248" s="161"/>
      <c r="M248" s="161"/>
      <c r="N248" s="161"/>
      <c r="O248" s="161"/>
      <c r="P248" s="161"/>
      <c r="Q248" s="161"/>
      <c r="R248" s="161"/>
      <c r="S248" s="161"/>
      <c r="T248" s="161"/>
    </row>
    <row r="249" spans="1:20" s="160" customFormat="1" ht="15" customHeight="1">
      <c r="A249" s="165"/>
      <c r="B249" s="166"/>
      <c r="C249" s="158"/>
      <c r="D249" s="164"/>
      <c r="E249" s="214"/>
      <c r="F249" s="204"/>
      <c r="H249" s="161"/>
      <c r="I249" s="161"/>
      <c r="J249" s="161"/>
      <c r="K249" s="161"/>
      <c r="L249" s="161"/>
      <c r="M249" s="161"/>
      <c r="N249" s="161"/>
      <c r="O249" s="161"/>
      <c r="P249" s="161"/>
      <c r="Q249" s="161"/>
      <c r="R249" s="161"/>
      <c r="S249" s="161"/>
      <c r="T249" s="161"/>
    </row>
    <row r="250" spans="1:20" s="160" customFormat="1" ht="15" customHeight="1">
      <c r="A250" s="165"/>
      <c r="B250" s="166"/>
      <c r="C250" s="158"/>
      <c r="D250" s="164"/>
      <c r="E250" s="214"/>
      <c r="F250" s="204"/>
      <c r="H250" s="161"/>
      <c r="I250" s="161"/>
      <c r="J250" s="161"/>
      <c r="K250" s="161"/>
      <c r="L250" s="161"/>
      <c r="M250" s="161"/>
      <c r="N250" s="161"/>
      <c r="O250" s="161"/>
      <c r="P250" s="161"/>
      <c r="Q250" s="161"/>
      <c r="R250" s="161"/>
      <c r="S250" s="161"/>
      <c r="T250" s="161"/>
    </row>
    <row r="251" spans="1:20" s="160" customFormat="1" ht="15" customHeight="1">
      <c r="A251" s="165"/>
      <c r="B251" s="166"/>
      <c r="C251" s="158"/>
      <c r="D251" s="164"/>
      <c r="E251" s="214"/>
      <c r="F251" s="204"/>
      <c r="H251" s="161"/>
      <c r="I251" s="161"/>
      <c r="J251" s="161"/>
      <c r="K251" s="161"/>
      <c r="L251" s="161"/>
      <c r="M251" s="161"/>
      <c r="N251" s="161"/>
      <c r="O251" s="161"/>
      <c r="P251" s="161"/>
      <c r="Q251" s="161"/>
      <c r="R251" s="161"/>
      <c r="S251" s="161"/>
      <c r="T251" s="161"/>
    </row>
    <row r="252" spans="1:20" s="160" customFormat="1" ht="15" customHeight="1">
      <c r="A252" s="165"/>
      <c r="B252" s="166"/>
      <c r="C252" s="158"/>
      <c r="D252" s="164"/>
      <c r="E252" s="214"/>
      <c r="F252" s="204"/>
      <c r="H252" s="161"/>
      <c r="I252" s="161"/>
      <c r="J252" s="161"/>
      <c r="K252" s="161"/>
      <c r="L252" s="161"/>
      <c r="M252" s="161"/>
      <c r="N252" s="161"/>
      <c r="O252" s="161"/>
      <c r="P252" s="161"/>
      <c r="Q252" s="161"/>
      <c r="R252" s="161"/>
      <c r="S252" s="161"/>
      <c r="T252" s="161"/>
    </row>
    <row r="253" spans="1:20" s="160" customFormat="1" ht="15" customHeight="1">
      <c r="A253" s="165"/>
      <c r="B253" s="166"/>
      <c r="C253" s="158"/>
      <c r="D253" s="164"/>
      <c r="E253" s="214"/>
      <c r="F253" s="204"/>
      <c r="H253" s="161"/>
      <c r="I253" s="161"/>
      <c r="J253" s="161"/>
      <c r="K253" s="161"/>
      <c r="L253" s="161"/>
      <c r="M253" s="161"/>
      <c r="N253" s="161"/>
      <c r="O253" s="161"/>
      <c r="P253" s="161"/>
      <c r="Q253" s="161"/>
      <c r="R253" s="161"/>
      <c r="S253" s="161"/>
      <c r="T253" s="161"/>
    </row>
    <row r="254" spans="1:20" s="160" customFormat="1" ht="15" customHeight="1">
      <c r="A254" s="165"/>
      <c r="B254" s="166"/>
      <c r="C254" s="158"/>
      <c r="D254" s="164"/>
      <c r="E254" s="214"/>
      <c r="F254" s="204"/>
      <c r="H254" s="161"/>
      <c r="I254" s="161"/>
      <c r="J254" s="161"/>
      <c r="K254" s="161"/>
      <c r="L254" s="161"/>
      <c r="M254" s="161"/>
      <c r="N254" s="161"/>
      <c r="O254" s="161"/>
      <c r="P254" s="161"/>
      <c r="Q254" s="161"/>
      <c r="R254" s="161"/>
      <c r="S254" s="161"/>
      <c r="T254" s="161"/>
    </row>
    <row r="255" spans="1:20" s="160" customFormat="1" ht="15" customHeight="1">
      <c r="A255" s="165"/>
      <c r="B255" s="166"/>
      <c r="C255" s="158"/>
      <c r="D255" s="164"/>
      <c r="E255" s="214"/>
      <c r="F255" s="204"/>
      <c r="H255" s="161"/>
      <c r="I255" s="161"/>
      <c r="J255" s="161"/>
      <c r="K255" s="161"/>
      <c r="L255" s="161"/>
      <c r="M255" s="161"/>
      <c r="N255" s="161"/>
      <c r="O255" s="161"/>
      <c r="P255" s="161"/>
      <c r="Q255" s="161"/>
      <c r="R255" s="161"/>
      <c r="S255" s="161"/>
      <c r="T255" s="161"/>
    </row>
    <row r="256" spans="1:20" s="160" customFormat="1" ht="15" customHeight="1">
      <c r="A256" s="165"/>
      <c r="B256" s="166"/>
      <c r="C256" s="158"/>
      <c r="D256" s="164"/>
      <c r="E256" s="214"/>
      <c r="F256" s="204"/>
      <c r="H256" s="161"/>
      <c r="I256" s="161"/>
      <c r="J256" s="161"/>
      <c r="K256" s="161"/>
      <c r="L256" s="161"/>
      <c r="M256" s="161"/>
      <c r="N256" s="161"/>
      <c r="O256" s="161"/>
      <c r="P256" s="161"/>
      <c r="Q256" s="161"/>
      <c r="R256" s="161"/>
      <c r="S256" s="161"/>
      <c r="T256" s="161"/>
    </row>
    <row r="257" spans="1:20" s="160" customFormat="1" ht="15" customHeight="1">
      <c r="A257" s="165"/>
      <c r="B257" s="166"/>
      <c r="C257" s="158"/>
      <c r="D257" s="164"/>
      <c r="E257" s="214"/>
      <c r="F257" s="204"/>
      <c r="H257" s="161"/>
      <c r="I257" s="161"/>
      <c r="J257" s="161"/>
      <c r="K257" s="161"/>
      <c r="L257" s="161"/>
      <c r="M257" s="161"/>
      <c r="N257" s="161"/>
      <c r="O257" s="161"/>
      <c r="P257" s="161"/>
      <c r="Q257" s="161"/>
      <c r="R257" s="161"/>
      <c r="S257" s="161"/>
      <c r="T257" s="161"/>
    </row>
    <row r="258" spans="1:20" s="160" customFormat="1" ht="15" customHeight="1">
      <c r="A258" s="165"/>
      <c r="B258" s="166"/>
      <c r="C258" s="158"/>
      <c r="D258" s="164"/>
      <c r="E258" s="214"/>
      <c r="F258" s="204"/>
      <c r="H258" s="161"/>
      <c r="I258" s="161"/>
      <c r="J258" s="161"/>
      <c r="K258" s="161"/>
      <c r="L258" s="161"/>
      <c r="M258" s="161"/>
      <c r="N258" s="161"/>
      <c r="O258" s="161"/>
      <c r="P258" s="161"/>
      <c r="Q258" s="161"/>
      <c r="R258" s="161"/>
      <c r="S258" s="161"/>
      <c r="T258" s="161"/>
    </row>
    <row r="259" spans="1:20" s="160" customFormat="1" ht="15" customHeight="1">
      <c r="A259" s="165"/>
      <c r="B259" s="166"/>
      <c r="C259" s="158"/>
      <c r="D259" s="164"/>
      <c r="E259" s="214"/>
      <c r="F259" s="204"/>
      <c r="H259" s="161"/>
      <c r="I259" s="161"/>
      <c r="J259" s="161"/>
      <c r="K259" s="161"/>
      <c r="L259" s="161"/>
      <c r="M259" s="161"/>
      <c r="N259" s="161"/>
      <c r="O259" s="161"/>
      <c r="P259" s="161"/>
      <c r="Q259" s="161"/>
      <c r="R259" s="161"/>
      <c r="S259" s="161"/>
      <c r="T259" s="161"/>
    </row>
    <row r="260" spans="1:20" s="160" customFormat="1" ht="15" customHeight="1">
      <c r="A260" s="165"/>
      <c r="B260" s="166"/>
      <c r="C260" s="158"/>
      <c r="D260" s="164"/>
      <c r="E260" s="214"/>
      <c r="F260" s="204"/>
      <c r="H260" s="161"/>
      <c r="I260" s="161"/>
      <c r="J260" s="161"/>
      <c r="K260" s="161"/>
      <c r="L260" s="161"/>
      <c r="M260" s="161"/>
      <c r="N260" s="161"/>
      <c r="O260" s="161"/>
      <c r="P260" s="161"/>
      <c r="Q260" s="161"/>
      <c r="R260" s="161"/>
      <c r="S260" s="161"/>
      <c r="T260" s="161"/>
    </row>
    <row r="261" spans="1:20" s="160" customFormat="1" ht="15" customHeight="1">
      <c r="A261" s="165"/>
      <c r="B261" s="166"/>
      <c r="C261" s="158"/>
      <c r="D261" s="164"/>
      <c r="E261" s="214"/>
      <c r="F261" s="204"/>
      <c r="H261" s="161"/>
      <c r="I261" s="161"/>
      <c r="J261" s="161"/>
      <c r="K261" s="161"/>
      <c r="L261" s="161"/>
      <c r="M261" s="161"/>
      <c r="N261" s="161"/>
      <c r="O261" s="161"/>
      <c r="P261" s="161"/>
      <c r="Q261" s="161"/>
      <c r="R261" s="161"/>
      <c r="S261" s="161"/>
      <c r="T261" s="161"/>
    </row>
    <row r="262" spans="1:20" s="160" customFormat="1" ht="15" customHeight="1">
      <c r="A262" s="165"/>
      <c r="B262" s="166"/>
      <c r="C262" s="158"/>
      <c r="D262" s="164"/>
      <c r="E262" s="214"/>
      <c r="F262" s="204"/>
      <c r="H262" s="161"/>
      <c r="I262" s="161"/>
      <c r="J262" s="161"/>
      <c r="K262" s="161"/>
      <c r="L262" s="161"/>
      <c r="M262" s="161"/>
      <c r="N262" s="161"/>
      <c r="O262" s="161"/>
      <c r="P262" s="161"/>
      <c r="Q262" s="161"/>
      <c r="R262" s="161"/>
      <c r="S262" s="161"/>
      <c r="T262" s="161"/>
    </row>
    <row r="263" spans="1:20" s="160" customFormat="1" ht="15" customHeight="1">
      <c r="A263" s="165"/>
      <c r="B263" s="166"/>
      <c r="C263" s="158"/>
      <c r="D263" s="164"/>
      <c r="E263" s="214"/>
      <c r="F263" s="204"/>
      <c r="H263" s="161"/>
      <c r="I263" s="161"/>
      <c r="J263" s="161"/>
      <c r="K263" s="161"/>
      <c r="L263" s="161"/>
      <c r="M263" s="161"/>
      <c r="N263" s="161"/>
      <c r="O263" s="161"/>
      <c r="P263" s="161"/>
      <c r="Q263" s="161"/>
      <c r="R263" s="161"/>
      <c r="S263" s="161"/>
      <c r="T263" s="161"/>
    </row>
    <row r="264" spans="1:20" s="160" customFormat="1" ht="15" customHeight="1">
      <c r="A264" s="165"/>
      <c r="B264" s="166"/>
      <c r="C264" s="158"/>
      <c r="D264" s="164"/>
      <c r="E264" s="214"/>
      <c r="F264" s="204"/>
      <c r="H264" s="161"/>
      <c r="I264" s="161"/>
      <c r="J264" s="161"/>
      <c r="K264" s="161"/>
      <c r="L264" s="161"/>
      <c r="M264" s="161"/>
      <c r="N264" s="161"/>
      <c r="O264" s="161"/>
      <c r="P264" s="161"/>
      <c r="Q264" s="161"/>
      <c r="R264" s="161"/>
      <c r="S264" s="161"/>
      <c r="T264" s="161"/>
    </row>
    <row r="265" spans="1:20" s="160" customFormat="1" ht="15" customHeight="1">
      <c r="A265" s="165"/>
      <c r="B265" s="166"/>
      <c r="C265" s="158"/>
      <c r="D265" s="164"/>
      <c r="E265" s="214"/>
      <c r="F265" s="204"/>
      <c r="H265" s="161"/>
      <c r="I265" s="161"/>
      <c r="J265" s="161"/>
      <c r="K265" s="161"/>
      <c r="L265" s="161"/>
      <c r="M265" s="161"/>
      <c r="N265" s="161"/>
      <c r="O265" s="161"/>
      <c r="P265" s="161"/>
      <c r="Q265" s="161"/>
      <c r="R265" s="161"/>
      <c r="S265" s="161"/>
      <c r="T265" s="161"/>
    </row>
    <row r="266" spans="1:20" s="160" customFormat="1" ht="15" customHeight="1">
      <c r="A266" s="165"/>
      <c r="B266" s="166"/>
      <c r="C266" s="158"/>
      <c r="D266" s="164"/>
      <c r="E266" s="214"/>
      <c r="F266" s="204"/>
      <c r="H266" s="161"/>
      <c r="I266" s="161"/>
      <c r="J266" s="161"/>
      <c r="K266" s="161"/>
      <c r="L266" s="161"/>
      <c r="M266" s="161"/>
      <c r="N266" s="161"/>
      <c r="O266" s="161"/>
      <c r="P266" s="161"/>
      <c r="Q266" s="161"/>
      <c r="R266" s="161"/>
      <c r="S266" s="161"/>
      <c r="T266" s="161"/>
    </row>
    <row r="267" spans="1:20" s="160" customFormat="1" ht="15" customHeight="1">
      <c r="A267" s="165"/>
      <c r="B267" s="166"/>
      <c r="C267" s="158"/>
      <c r="D267" s="164"/>
      <c r="E267" s="214"/>
      <c r="F267" s="204"/>
      <c r="H267" s="161"/>
      <c r="I267" s="161"/>
      <c r="J267" s="161"/>
      <c r="K267" s="161"/>
      <c r="L267" s="161"/>
      <c r="M267" s="161"/>
      <c r="N267" s="161"/>
      <c r="O267" s="161"/>
      <c r="P267" s="161"/>
      <c r="Q267" s="161"/>
      <c r="R267" s="161"/>
      <c r="S267" s="161"/>
      <c r="T267" s="161"/>
    </row>
    <row r="268" spans="1:20" s="160" customFormat="1" ht="15" customHeight="1">
      <c r="A268" s="165"/>
      <c r="B268" s="166"/>
      <c r="C268" s="158"/>
      <c r="D268" s="164"/>
      <c r="E268" s="214"/>
      <c r="F268" s="204"/>
      <c r="H268" s="161"/>
      <c r="I268" s="161"/>
      <c r="J268" s="161"/>
      <c r="K268" s="161"/>
      <c r="L268" s="161"/>
      <c r="M268" s="161"/>
      <c r="N268" s="161"/>
      <c r="O268" s="161"/>
      <c r="P268" s="161"/>
      <c r="Q268" s="161"/>
      <c r="R268" s="161"/>
      <c r="S268" s="161"/>
      <c r="T268" s="161"/>
    </row>
    <row r="269" spans="1:20" s="160" customFormat="1" ht="15" customHeight="1">
      <c r="A269" s="165"/>
      <c r="B269" s="166"/>
      <c r="C269" s="158"/>
      <c r="D269" s="164"/>
      <c r="E269" s="214"/>
      <c r="F269" s="204"/>
      <c r="H269" s="161"/>
      <c r="I269" s="161"/>
      <c r="J269" s="161"/>
      <c r="K269" s="161"/>
      <c r="L269" s="161"/>
      <c r="M269" s="161"/>
      <c r="N269" s="161"/>
      <c r="O269" s="161"/>
      <c r="P269" s="161"/>
      <c r="Q269" s="161"/>
      <c r="R269" s="161"/>
      <c r="S269" s="161"/>
      <c r="T269" s="161"/>
    </row>
    <row r="270" spans="1:20" s="160" customFormat="1" ht="15" customHeight="1">
      <c r="A270" s="165"/>
      <c r="B270" s="166"/>
      <c r="C270" s="158"/>
      <c r="D270" s="164"/>
      <c r="E270" s="214"/>
      <c r="F270" s="204"/>
      <c r="H270" s="161"/>
      <c r="I270" s="161"/>
      <c r="J270" s="161"/>
      <c r="K270" s="161"/>
      <c r="L270" s="161"/>
      <c r="M270" s="161"/>
      <c r="N270" s="161"/>
      <c r="O270" s="161"/>
      <c r="P270" s="161"/>
      <c r="Q270" s="161"/>
      <c r="R270" s="161"/>
      <c r="S270" s="161"/>
      <c r="T270" s="161"/>
    </row>
    <row r="271" spans="1:20" s="160" customFormat="1" ht="15" customHeight="1">
      <c r="A271" s="165"/>
      <c r="B271" s="166"/>
      <c r="C271" s="158"/>
      <c r="D271" s="164"/>
      <c r="E271" s="214"/>
      <c r="F271" s="204"/>
      <c r="H271" s="161"/>
      <c r="I271" s="161"/>
      <c r="J271" s="161"/>
      <c r="K271" s="161"/>
      <c r="L271" s="161"/>
      <c r="M271" s="161"/>
      <c r="N271" s="161"/>
      <c r="O271" s="161"/>
      <c r="P271" s="161"/>
      <c r="Q271" s="161"/>
      <c r="R271" s="161"/>
      <c r="S271" s="161"/>
      <c r="T271" s="161"/>
    </row>
    <row r="272" spans="1:20" s="160" customFormat="1" ht="15" customHeight="1">
      <c r="A272" s="165"/>
      <c r="B272" s="166"/>
      <c r="C272" s="158"/>
      <c r="D272" s="164"/>
      <c r="E272" s="214"/>
      <c r="F272" s="204"/>
      <c r="H272" s="161"/>
      <c r="I272" s="161"/>
      <c r="J272" s="161"/>
      <c r="K272" s="161"/>
      <c r="L272" s="161"/>
      <c r="M272" s="161"/>
      <c r="N272" s="161"/>
      <c r="O272" s="161"/>
      <c r="P272" s="161"/>
      <c r="Q272" s="161"/>
      <c r="R272" s="161"/>
      <c r="S272" s="161"/>
      <c r="T272" s="161"/>
    </row>
    <row r="273" spans="1:20" s="160" customFormat="1" ht="15" customHeight="1">
      <c r="A273" s="165"/>
      <c r="B273" s="166"/>
      <c r="C273" s="158"/>
      <c r="D273" s="164"/>
      <c r="E273" s="214"/>
      <c r="F273" s="204"/>
      <c r="H273" s="161"/>
      <c r="I273" s="161"/>
      <c r="J273" s="161"/>
      <c r="K273" s="161"/>
      <c r="L273" s="161"/>
      <c r="M273" s="161"/>
      <c r="N273" s="161"/>
      <c r="O273" s="161"/>
      <c r="P273" s="161"/>
      <c r="Q273" s="161"/>
      <c r="R273" s="161"/>
      <c r="S273" s="161"/>
      <c r="T273" s="161"/>
    </row>
    <row r="274" spans="1:20" s="160" customFormat="1" ht="15" customHeight="1">
      <c r="A274" s="165"/>
      <c r="B274" s="166"/>
      <c r="C274" s="158"/>
      <c r="D274" s="164"/>
      <c r="E274" s="214"/>
      <c r="F274" s="204"/>
      <c r="H274" s="161"/>
      <c r="I274" s="161"/>
      <c r="J274" s="161"/>
      <c r="K274" s="161"/>
      <c r="L274" s="161"/>
      <c r="M274" s="161"/>
      <c r="N274" s="161"/>
      <c r="O274" s="161"/>
      <c r="P274" s="161"/>
      <c r="Q274" s="161"/>
      <c r="R274" s="161"/>
      <c r="S274" s="161"/>
      <c r="T274" s="161"/>
    </row>
    <row r="275" spans="1:20" s="160" customFormat="1" ht="15" customHeight="1">
      <c r="A275" s="165"/>
      <c r="B275" s="166"/>
      <c r="C275" s="158"/>
      <c r="D275" s="164"/>
      <c r="E275" s="214"/>
      <c r="F275" s="204"/>
      <c r="H275" s="161"/>
      <c r="I275" s="161"/>
      <c r="J275" s="161"/>
      <c r="K275" s="161"/>
      <c r="L275" s="161"/>
      <c r="M275" s="161"/>
      <c r="N275" s="161"/>
      <c r="O275" s="161"/>
      <c r="P275" s="161"/>
      <c r="Q275" s="161"/>
      <c r="R275" s="161"/>
      <c r="S275" s="161"/>
      <c r="T275" s="161"/>
    </row>
    <row r="276" spans="1:20" s="160" customFormat="1" ht="15" customHeight="1">
      <c r="A276" s="165"/>
      <c r="B276" s="166"/>
      <c r="C276" s="158"/>
      <c r="D276" s="164"/>
      <c r="E276" s="214"/>
      <c r="F276" s="204"/>
      <c r="H276" s="161"/>
      <c r="I276" s="161"/>
      <c r="J276" s="161"/>
      <c r="K276" s="161"/>
      <c r="L276" s="161"/>
      <c r="M276" s="161"/>
      <c r="N276" s="161"/>
      <c r="O276" s="161"/>
      <c r="P276" s="161"/>
      <c r="Q276" s="161"/>
      <c r="R276" s="161"/>
      <c r="S276" s="161"/>
      <c r="T276" s="161"/>
    </row>
    <row r="277" spans="1:20" s="160" customFormat="1" ht="15" customHeight="1">
      <c r="A277" s="165"/>
      <c r="B277" s="166"/>
      <c r="C277" s="158"/>
      <c r="D277" s="164"/>
      <c r="E277" s="214"/>
      <c r="F277" s="204"/>
      <c r="H277" s="161"/>
      <c r="I277" s="161"/>
      <c r="J277" s="161"/>
      <c r="K277" s="161"/>
      <c r="L277" s="161"/>
      <c r="M277" s="161"/>
      <c r="N277" s="161"/>
      <c r="O277" s="161"/>
      <c r="P277" s="161"/>
      <c r="Q277" s="161"/>
      <c r="R277" s="161"/>
      <c r="S277" s="161"/>
      <c r="T277" s="161"/>
    </row>
    <row r="278" spans="1:20" s="160" customFormat="1" ht="15" customHeight="1">
      <c r="A278" s="165"/>
      <c r="B278" s="166"/>
      <c r="C278" s="158"/>
      <c r="D278" s="164"/>
      <c r="E278" s="214"/>
      <c r="F278" s="204"/>
      <c r="H278" s="161"/>
      <c r="I278" s="161"/>
      <c r="J278" s="161"/>
      <c r="K278" s="161"/>
      <c r="L278" s="161"/>
      <c r="M278" s="161"/>
      <c r="N278" s="161"/>
      <c r="O278" s="161"/>
      <c r="P278" s="161"/>
      <c r="Q278" s="161"/>
      <c r="R278" s="161"/>
      <c r="S278" s="161"/>
      <c r="T278" s="161"/>
    </row>
    <row r="279" spans="1:20" s="160" customFormat="1" ht="15" customHeight="1">
      <c r="A279" s="165"/>
      <c r="B279" s="166"/>
      <c r="C279" s="158"/>
      <c r="D279" s="164"/>
      <c r="E279" s="214"/>
      <c r="F279" s="204"/>
      <c r="H279" s="161"/>
      <c r="I279" s="161"/>
      <c r="J279" s="161"/>
      <c r="K279" s="161"/>
      <c r="L279" s="161"/>
      <c r="M279" s="161"/>
      <c r="N279" s="161"/>
      <c r="O279" s="161"/>
      <c r="P279" s="161"/>
      <c r="Q279" s="161"/>
      <c r="R279" s="161"/>
      <c r="S279" s="161"/>
      <c r="T279" s="161"/>
    </row>
    <row r="280" spans="1:20" s="160" customFormat="1" ht="15" customHeight="1">
      <c r="A280" s="165"/>
      <c r="B280" s="166"/>
      <c r="C280" s="158"/>
      <c r="D280" s="164"/>
      <c r="E280" s="214"/>
      <c r="F280" s="204"/>
      <c r="H280" s="161"/>
      <c r="I280" s="161"/>
      <c r="J280" s="161"/>
      <c r="K280" s="161"/>
      <c r="L280" s="161"/>
      <c r="M280" s="161"/>
      <c r="N280" s="161"/>
      <c r="O280" s="161"/>
      <c r="P280" s="161"/>
      <c r="Q280" s="161"/>
      <c r="R280" s="161"/>
      <c r="S280" s="161"/>
      <c r="T280" s="161"/>
    </row>
    <row r="281" spans="1:20" s="160" customFormat="1" ht="15" customHeight="1">
      <c r="A281" s="165"/>
      <c r="B281" s="166"/>
      <c r="C281" s="158"/>
      <c r="D281" s="164"/>
      <c r="E281" s="214"/>
      <c r="F281" s="204"/>
      <c r="H281" s="161"/>
      <c r="I281" s="161"/>
      <c r="J281" s="161"/>
      <c r="K281" s="161"/>
      <c r="L281" s="161"/>
      <c r="M281" s="161"/>
      <c r="N281" s="161"/>
      <c r="O281" s="161"/>
      <c r="P281" s="161"/>
      <c r="Q281" s="161"/>
      <c r="R281" s="161"/>
      <c r="S281" s="161"/>
      <c r="T281" s="161"/>
    </row>
    <row r="282" spans="1:20" s="160" customFormat="1" ht="15" customHeight="1">
      <c r="A282" s="165"/>
      <c r="B282" s="166"/>
      <c r="C282" s="158"/>
      <c r="D282" s="164"/>
      <c r="E282" s="214"/>
      <c r="F282" s="204"/>
      <c r="H282" s="161"/>
      <c r="I282" s="161"/>
      <c r="J282" s="161"/>
      <c r="K282" s="161"/>
      <c r="L282" s="161"/>
      <c r="M282" s="161"/>
      <c r="N282" s="161"/>
      <c r="O282" s="161"/>
      <c r="P282" s="161"/>
      <c r="Q282" s="161"/>
      <c r="R282" s="161"/>
      <c r="S282" s="161"/>
      <c r="T282" s="161"/>
    </row>
    <row r="283" spans="1:20" s="160" customFormat="1" ht="15" customHeight="1">
      <c r="A283" s="165"/>
      <c r="B283" s="166"/>
      <c r="C283" s="158"/>
      <c r="D283" s="164"/>
      <c r="E283" s="214"/>
      <c r="F283" s="204"/>
      <c r="H283" s="161"/>
      <c r="I283" s="161"/>
      <c r="J283" s="161"/>
      <c r="K283" s="161"/>
      <c r="L283" s="161"/>
      <c r="M283" s="161"/>
      <c r="N283" s="161"/>
      <c r="O283" s="161"/>
      <c r="P283" s="161"/>
      <c r="Q283" s="161"/>
      <c r="R283" s="161"/>
      <c r="S283" s="161"/>
      <c r="T283" s="161"/>
    </row>
    <row r="284" spans="1:20" s="160" customFormat="1" ht="15" customHeight="1">
      <c r="A284" s="165"/>
      <c r="B284" s="166"/>
      <c r="C284" s="158"/>
      <c r="D284" s="164"/>
      <c r="E284" s="214"/>
      <c r="F284" s="204"/>
      <c r="H284" s="161"/>
      <c r="I284" s="161"/>
      <c r="J284" s="161"/>
      <c r="K284" s="161"/>
      <c r="L284" s="161"/>
      <c r="M284" s="161"/>
      <c r="N284" s="161"/>
      <c r="O284" s="161"/>
      <c r="P284" s="161"/>
      <c r="Q284" s="161"/>
      <c r="R284" s="161"/>
      <c r="S284" s="161"/>
      <c r="T284" s="161"/>
    </row>
    <row r="285" spans="1:20" s="160" customFormat="1" ht="15" customHeight="1">
      <c r="A285" s="165"/>
      <c r="B285" s="166"/>
      <c r="C285" s="158"/>
      <c r="D285" s="164"/>
      <c r="E285" s="214"/>
      <c r="F285" s="204"/>
      <c r="H285" s="161"/>
      <c r="I285" s="161"/>
      <c r="J285" s="161"/>
      <c r="K285" s="161"/>
      <c r="L285" s="161"/>
      <c r="M285" s="161"/>
      <c r="N285" s="161"/>
      <c r="O285" s="161"/>
      <c r="P285" s="161"/>
      <c r="Q285" s="161"/>
      <c r="R285" s="161"/>
      <c r="S285" s="161"/>
      <c r="T285" s="161"/>
    </row>
    <row r="286" spans="1:20" s="160" customFormat="1" ht="15" customHeight="1">
      <c r="A286" s="165"/>
      <c r="B286" s="166"/>
      <c r="C286" s="158"/>
      <c r="D286" s="164"/>
      <c r="E286" s="214"/>
      <c r="F286" s="204"/>
      <c r="H286" s="161"/>
      <c r="I286" s="161"/>
      <c r="J286" s="161"/>
      <c r="K286" s="161"/>
      <c r="L286" s="161"/>
      <c r="M286" s="161"/>
      <c r="N286" s="161"/>
      <c r="O286" s="161"/>
      <c r="P286" s="161"/>
      <c r="Q286" s="161"/>
      <c r="R286" s="161"/>
      <c r="S286" s="161"/>
      <c r="T286" s="161"/>
    </row>
    <row r="287" spans="1:20" s="160" customFormat="1" ht="15" customHeight="1">
      <c r="A287" s="165"/>
      <c r="B287" s="166"/>
      <c r="C287" s="158"/>
      <c r="D287" s="164"/>
      <c r="E287" s="214"/>
      <c r="F287" s="204"/>
      <c r="H287" s="161"/>
      <c r="I287" s="161"/>
      <c r="J287" s="161"/>
      <c r="K287" s="161"/>
      <c r="L287" s="161"/>
      <c r="M287" s="161"/>
      <c r="N287" s="161"/>
      <c r="O287" s="161"/>
      <c r="P287" s="161"/>
      <c r="Q287" s="161"/>
      <c r="R287" s="161"/>
      <c r="S287" s="161"/>
      <c r="T287" s="161"/>
    </row>
    <row r="288" spans="1:20" s="160" customFormat="1" ht="15" customHeight="1">
      <c r="A288" s="165"/>
      <c r="B288" s="166"/>
      <c r="C288" s="158"/>
      <c r="D288" s="164"/>
      <c r="E288" s="214"/>
      <c r="F288" s="204"/>
      <c r="H288" s="161"/>
      <c r="I288" s="161"/>
      <c r="J288" s="161"/>
      <c r="K288" s="161"/>
      <c r="L288" s="161"/>
      <c r="M288" s="161"/>
      <c r="N288" s="161"/>
      <c r="O288" s="161"/>
      <c r="P288" s="161"/>
      <c r="Q288" s="161"/>
      <c r="R288" s="161"/>
      <c r="S288" s="161"/>
      <c r="T288" s="161"/>
    </row>
    <row r="289" spans="1:20" s="160" customFormat="1" ht="15" customHeight="1">
      <c r="A289" s="165"/>
      <c r="B289" s="166"/>
      <c r="C289" s="158"/>
      <c r="D289" s="164"/>
      <c r="E289" s="214"/>
      <c r="F289" s="204"/>
      <c r="H289" s="161"/>
      <c r="I289" s="161"/>
      <c r="J289" s="161"/>
      <c r="K289" s="161"/>
      <c r="L289" s="161"/>
      <c r="M289" s="161"/>
      <c r="N289" s="161"/>
      <c r="O289" s="161"/>
      <c r="P289" s="161"/>
      <c r="Q289" s="161"/>
      <c r="R289" s="161"/>
      <c r="S289" s="161"/>
      <c r="T289" s="161"/>
    </row>
    <row r="290" spans="1:20" s="160" customFormat="1" ht="15" customHeight="1">
      <c r="A290" s="165"/>
      <c r="B290" s="166"/>
      <c r="C290" s="158"/>
      <c r="D290" s="164"/>
      <c r="E290" s="214"/>
      <c r="F290" s="204"/>
      <c r="H290" s="161"/>
      <c r="I290" s="161"/>
      <c r="J290" s="161"/>
      <c r="K290" s="161"/>
      <c r="L290" s="161"/>
      <c r="M290" s="161"/>
      <c r="N290" s="161"/>
      <c r="O290" s="161"/>
      <c r="P290" s="161"/>
      <c r="Q290" s="161"/>
      <c r="R290" s="161"/>
      <c r="S290" s="161"/>
      <c r="T290" s="161"/>
    </row>
    <row r="291" spans="1:20" s="160" customFormat="1" ht="15" customHeight="1">
      <c r="A291" s="165"/>
      <c r="B291" s="166"/>
      <c r="C291" s="158"/>
      <c r="D291" s="164"/>
      <c r="E291" s="214"/>
      <c r="F291" s="204"/>
      <c r="H291" s="161"/>
      <c r="I291" s="161"/>
      <c r="J291" s="161"/>
      <c r="K291" s="161"/>
      <c r="L291" s="161"/>
      <c r="M291" s="161"/>
      <c r="N291" s="161"/>
      <c r="O291" s="161"/>
      <c r="P291" s="161"/>
      <c r="Q291" s="161"/>
      <c r="R291" s="161"/>
      <c r="S291" s="161"/>
      <c r="T291" s="161"/>
    </row>
    <row r="292" spans="1:20" s="160" customFormat="1" ht="15" customHeight="1">
      <c r="A292" s="165"/>
      <c r="B292" s="166"/>
      <c r="C292" s="158"/>
      <c r="D292" s="164"/>
      <c r="E292" s="214"/>
      <c r="F292" s="204"/>
      <c r="H292" s="161"/>
      <c r="I292" s="161"/>
      <c r="J292" s="161"/>
      <c r="K292" s="161"/>
      <c r="L292" s="161"/>
      <c r="M292" s="161"/>
      <c r="N292" s="161"/>
      <c r="O292" s="161"/>
      <c r="P292" s="161"/>
      <c r="Q292" s="161"/>
      <c r="R292" s="161"/>
      <c r="S292" s="161"/>
      <c r="T292" s="161"/>
    </row>
    <row r="293" spans="1:20" s="160" customFormat="1" ht="15" customHeight="1">
      <c r="A293" s="165"/>
      <c r="B293" s="166"/>
      <c r="C293" s="158"/>
      <c r="D293" s="164"/>
      <c r="E293" s="214"/>
      <c r="F293" s="204"/>
      <c r="H293" s="161"/>
      <c r="I293" s="161"/>
      <c r="J293" s="161"/>
      <c r="K293" s="161"/>
      <c r="L293" s="161"/>
      <c r="M293" s="161"/>
      <c r="N293" s="161"/>
      <c r="O293" s="161"/>
      <c r="P293" s="161"/>
      <c r="Q293" s="161"/>
      <c r="R293" s="161"/>
      <c r="S293" s="161"/>
      <c r="T293" s="161"/>
    </row>
    <row r="294" spans="1:20" s="160" customFormat="1" ht="15" customHeight="1">
      <c r="A294" s="165"/>
      <c r="B294" s="166"/>
      <c r="C294" s="158"/>
      <c r="D294" s="164"/>
      <c r="E294" s="214"/>
      <c r="F294" s="204"/>
      <c r="H294" s="161"/>
      <c r="I294" s="161"/>
      <c r="J294" s="161"/>
      <c r="K294" s="161"/>
      <c r="L294" s="161"/>
      <c r="M294" s="161"/>
      <c r="N294" s="161"/>
      <c r="O294" s="161"/>
      <c r="P294" s="161"/>
      <c r="Q294" s="161"/>
      <c r="R294" s="161"/>
      <c r="S294" s="161"/>
      <c r="T294" s="161"/>
    </row>
    <row r="295" spans="1:20" s="160" customFormat="1" ht="15" customHeight="1">
      <c r="A295" s="165"/>
      <c r="B295" s="166"/>
      <c r="C295" s="158"/>
      <c r="D295" s="164"/>
      <c r="E295" s="214"/>
      <c r="F295" s="204"/>
      <c r="H295" s="161"/>
      <c r="I295" s="161"/>
      <c r="J295" s="161"/>
      <c r="K295" s="161"/>
      <c r="L295" s="161"/>
      <c r="M295" s="161"/>
      <c r="N295" s="161"/>
      <c r="O295" s="161"/>
      <c r="P295" s="161"/>
      <c r="Q295" s="161"/>
      <c r="R295" s="161"/>
      <c r="S295" s="161"/>
      <c r="T295" s="161"/>
    </row>
    <row r="296" spans="1:20" s="160" customFormat="1" ht="15" customHeight="1">
      <c r="A296" s="165"/>
      <c r="B296" s="166"/>
      <c r="C296" s="158"/>
      <c r="D296" s="164"/>
      <c r="E296" s="214"/>
      <c r="F296" s="204"/>
      <c r="H296" s="161"/>
      <c r="I296" s="161"/>
      <c r="J296" s="161"/>
      <c r="K296" s="161"/>
      <c r="L296" s="161"/>
      <c r="M296" s="161"/>
      <c r="N296" s="161"/>
      <c r="O296" s="161"/>
      <c r="P296" s="161"/>
      <c r="Q296" s="161"/>
      <c r="R296" s="161"/>
      <c r="S296" s="161"/>
      <c r="T296" s="161"/>
    </row>
    <row r="297" spans="1:20" s="160" customFormat="1" ht="15" customHeight="1">
      <c r="A297" s="165"/>
      <c r="B297" s="166"/>
      <c r="C297" s="158"/>
      <c r="D297" s="164"/>
      <c r="E297" s="214"/>
      <c r="F297" s="204"/>
      <c r="H297" s="161"/>
      <c r="I297" s="161"/>
      <c r="J297" s="161"/>
      <c r="K297" s="161"/>
      <c r="L297" s="161"/>
      <c r="M297" s="161"/>
      <c r="N297" s="161"/>
      <c r="O297" s="161"/>
      <c r="P297" s="161"/>
      <c r="Q297" s="161"/>
      <c r="R297" s="161"/>
      <c r="S297" s="161"/>
      <c r="T297" s="161"/>
    </row>
    <row r="298" spans="1:20" s="160" customFormat="1" ht="15" customHeight="1">
      <c r="A298" s="165"/>
      <c r="B298" s="166"/>
      <c r="C298" s="158"/>
      <c r="D298" s="164"/>
      <c r="E298" s="214"/>
      <c r="F298" s="204"/>
      <c r="H298" s="161"/>
      <c r="I298" s="161"/>
      <c r="J298" s="161"/>
      <c r="K298" s="161"/>
      <c r="L298" s="161"/>
      <c r="M298" s="161"/>
      <c r="N298" s="161"/>
      <c r="O298" s="161"/>
      <c r="P298" s="161"/>
      <c r="Q298" s="161"/>
      <c r="R298" s="161"/>
      <c r="S298" s="161"/>
      <c r="T298" s="161"/>
    </row>
    <row r="299" spans="1:20" s="160" customFormat="1" ht="15" customHeight="1">
      <c r="A299" s="165"/>
      <c r="B299" s="166"/>
      <c r="C299" s="158"/>
      <c r="D299" s="164"/>
      <c r="E299" s="214"/>
      <c r="F299" s="204"/>
      <c r="H299" s="161"/>
      <c r="I299" s="161"/>
      <c r="J299" s="161"/>
      <c r="K299" s="161"/>
      <c r="L299" s="161"/>
      <c r="M299" s="161"/>
      <c r="N299" s="161"/>
      <c r="O299" s="161"/>
      <c r="P299" s="161"/>
      <c r="Q299" s="161"/>
      <c r="R299" s="161"/>
      <c r="S299" s="161"/>
      <c r="T299" s="161"/>
    </row>
    <row r="300" spans="1:20" s="160" customFormat="1" ht="15" customHeight="1">
      <c r="A300" s="165"/>
      <c r="B300" s="166"/>
      <c r="C300" s="158"/>
      <c r="D300" s="164"/>
      <c r="E300" s="214"/>
      <c r="F300" s="204"/>
      <c r="H300" s="161"/>
      <c r="I300" s="161"/>
      <c r="J300" s="161"/>
      <c r="K300" s="161"/>
      <c r="L300" s="161"/>
      <c r="M300" s="161"/>
      <c r="N300" s="161"/>
      <c r="O300" s="161"/>
      <c r="P300" s="161"/>
      <c r="Q300" s="161"/>
      <c r="R300" s="161"/>
      <c r="S300" s="161"/>
      <c r="T300" s="161"/>
    </row>
    <row r="301" spans="1:20" s="160" customFormat="1" ht="15" customHeight="1">
      <c r="A301" s="165"/>
      <c r="B301" s="166"/>
      <c r="C301" s="158"/>
      <c r="D301" s="164"/>
      <c r="E301" s="214"/>
      <c r="F301" s="204"/>
      <c r="H301" s="161"/>
      <c r="I301" s="161"/>
      <c r="J301" s="161"/>
      <c r="K301" s="161"/>
      <c r="L301" s="161"/>
      <c r="M301" s="161"/>
      <c r="N301" s="161"/>
      <c r="O301" s="161"/>
      <c r="P301" s="161"/>
      <c r="Q301" s="161"/>
      <c r="R301" s="161"/>
      <c r="S301" s="161"/>
      <c r="T301" s="161"/>
    </row>
    <row r="302" spans="1:20" s="160" customFormat="1" ht="15" customHeight="1">
      <c r="A302" s="165"/>
      <c r="B302" s="166"/>
      <c r="C302" s="158"/>
      <c r="D302" s="164"/>
      <c r="E302" s="214"/>
      <c r="F302" s="204"/>
      <c r="H302" s="161"/>
      <c r="I302" s="161"/>
      <c r="J302" s="161"/>
      <c r="K302" s="161"/>
      <c r="L302" s="161"/>
      <c r="M302" s="161"/>
      <c r="N302" s="161"/>
      <c r="O302" s="161"/>
      <c r="P302" s="161"/>
      <c r="Q302" s="161"/>
      <c r="R302" s="161"/>
      <c r="S302" s="161"/>
      <c r="T302" s="161"/>
    </row>
    <row r="303" spans="1:20" s="160" customFormat="1" ht="15" customHeight="1">
      <c r="A303" s="165"/>
      <c r="B303" s="166"/>
      <c r="C303" s="158"/>
      <c r="D303" s="164"/>
      <c r="E303" s="214"/>
      <c r="F303" s="204"/>
      <c r="H303" s="161"/>
      <c r="I303" s="161"/>
      <c r="J303" s="161"/>
      <c r="K303" s="161"/>
      <c r="L303" s="161"/>
      <c r="M303" s="161"/>
      <c r="N303" s="161"/>
      <c r="O303" s="161"/>
      <c r="P303" s="161"/>
      <c r="Q303" s="161"/>
      <c r="R303" s="161"/>
      <c r="S303" s="161"/>
      <c r="T303" s="161"/>
    </row>
    <row r="304" spans="1:20" s="160" customFormat="1" ht="15" customHeight="1">
      <c r="A304" s="165"/>
      <c r="B304" s="166"/>
      <c r="C304" s="158"/>
      <c r="D304" s="164"/>
      <c r="E304" s="214"/>
      <c r="F304" s="204"/>
      <c r="H304" s="161"/>
      <c r="I304" s="161"/>
      <c r="J304" s="161"/>
      <c r="K304" s="161"/>
      <c r="L304" s="161"/>
      <c r="M304" s="161"/>
      <c r="N304" s="161"/>
      <c r="O304" s="161"/>
      <c r="P304" s="161"/>
      <c r="Q304" s="161"/>
      <c r="R304" s="161"/>
      <c r="S304" s="161"/>
      <c r="T304" s="161"/>
    </row>
    <row r="305" spans="1:20" s="160" customFormat="1" ht="15" customHeight="1">
      <c r="A305" s="165"/>
      <c r="B305" s="166"/>
      <c r="C305" s="158"/>
      <c r="D305" s="164"/>
      <c r="E305" s="214"/>
      <c r="F305" s="204"/>
      <c r="H305" s="161"/>
      <c r="I305" s="161"/>
      <c r="J305" s="161"/>
      <c r="K305" s="161"/>
      <c r="L305" s="161"/>
      <c r="M305" s="161"/>
      <c r="N305" s="161"/>
      <c r="O305" s="161"/>
      <c r="P305" s="161"/>
      <c r="Q305" s="161"/>
      <c r="R305" s="161"/>
      <c r="S305" s="161"/>
      <c r="T305" s="161"/>
    </row>
    <row r="306" spans="1:20" s="160" customFormat="1" ht="15" customHeight="1">
      <c r="A306" s="165"/>
      <c r="B306" s="166"/>
      <c r="C306" s="158"/>
      <c r="D306" s="164"/>
      <c r="E306" s="214"/>
      <c r="F306" s="204"/>
      <c r="H306" s="161"/>
      <c r="I306" s="161"/>
      <c r="J306" s="161"/>
      <c r="K306" s="161"/>
      <c r="L306" s="161"/>
      <c r="M306" s="161"/>
      <c r="N306" s="161"/>
      <c r="O306" s="161"/>
      <c r="P306" s="161"/>
      <c r="Q306" s="161"/>
      <c r="R306" s="161"/>
      <c r="S306" s="161"/>
      <c r="T306" s="161"/>
    </row>
    <row r="307" spans="1:20" s="160" customFormat="1" ht="15" customHeight="1">
      <c r="A307" s="165"/>
      <c r="B307" s="166"/>
      <c r="C307" s="158"/>
      <c r="D307" s="164"/>
      <c r="E307" s="214"/>
      <c r="F307" s="204"/>
      <c r="H307" s="161"/>
      <c r="I307" s="161"/>
      <c r="J307" s="161"/>
      <c r="K307" s="161"/>
      <c r="L307" s="161"/>
      <c r="M307" s="161"/>
      <c r="N307" s="161"/>
      <c r="O307" s="161"/>
      <c r="P307" s="161"/>
      <c r="Q307" s="161"/>
      <c r="R307" s="161"/>
      <c r="S307" s="161"/>
      <c r="T307" s="161"/>
    </row>
    <row r="308" spans="1:20" s="160" customFormat="1" ht="15" customHeight="1">
      <c r="A308" s="165"/>
      <c r="B308" s="166"/>
      <c r="C308" s="158"/>
      <c r="D308" s="164"/>
      <c r="E308" s="214"/>
      <c r="F308" s="204"/>
      <c r="H308" s="161"/>
      <c r="I308" s="161"/>
      <c r="J308" s="161"/>
      <c r="K308" s="161"/>
      <c r="L308" s="161"/>
      <c r="M308" s="161"/>
      <c r="N308" s="161"/>
      <c r="O308" s="161"/>
      <c r="P308" s="161"/>
      <c r="Q308" s="161"/>
      <c r="R308" s="161"/>
      <c r="S308" s="161"/>
      <c r="T308" s="161"/>
    </row>
    <row r="309" spans="1:20" s="160" customFormat="1" ht="15" customHeight="1">
      <c r="A309" s="165"/>
      <c r="B309" s="166"/>
      <c r="C309" s="158"/>
      <c r="D309" s="164"/>
      <c r="E309" s="214"/>
      <c r="F309" s="204"/>
      <c r="H309" s="161"/>
      <c r="I309" s="161"/>
      <c r="J309" s="161"/>
      <c r="K309" s="161"/>
      <c r="L309" s="161"/>
      <c r="M309" s="161"/>
      <c r="N309" s="161"/>
      <c r="O309" s="161"/>
      <c r="P309" s="161"/>
      <c r="Q309" s="161"/>
      <c r="R309" s="161"/>
      <c r="S309" s="161"/>
      <c r="T309" s="161"/>
    </row>
    <row r="310" spans="1:20" s="160" customFormat="1" ht="15" customHeight="1">
      <c r="A310" s="165"/>
      <c r="B310" s="166"/>
      <c r="C310" s="158"/>
      <c r="D310" s="164"/>
      <c r="E310" s="214"/>
      <c r="F310" s="204"/>
      <c r="H310" s="161"/>
      <c r="I310" s="161"/>
      <c r="J310" s="161"/>
      <c r="K310" s="161"/>
      <c r="L310" s="161"/>
      <c r="M310" s="161"/>
      <c r="N310" s="161"/>
      <c r="O310" s="161"/>
      <c r="P310" s="161"/>
      <c r="Q310" s="161"/>
      <c r="R310" s="161"/>
      <c r="S310" s="161"/>
      <c r="T310" s="161"/>
    </row>
    <row r="311" spans="1:20" s="160" customFormat="1" ht="15" customHeight="1">
      <c r="A311" s="165"/>
      <c r="B311" s="166"/>
      <c r="C311" s="158"/>
      <c r="D311" s="164"/>
      <c r="E311" s="214"/>
      <c r="F311" s="204"/>
      <c r="H311" s="161"/>
      <c r="I311" s="161"/>
      <c r="J311" s="161"/>
      <c r="K311" s="161"/>
      <c r="L311" s="161"/>
      <c r="M311" s="161"/>
      <c r="N311" s="161"/>
      <c r="O311" s="161"/>
      <c r="P311" s="161"/>
      <c r="Q311" s="161"/>
      <c r="R311" s="161"/>
      <c r="S311" s="161"/>
      <c r="T311" s="161"/>
    </row>
    <row r="312" spans="1:20" s="160" customFormat="1" ht="15" customHeight="1">
      <c r="A312" s="165"/>
      <c r="B312" s="166"/>
      <c r="C312" s="158"/>
      <c r="D312" s="164"/>
      <c r="E312" s="214"/>
      <c r="F312" s="204"/>
      <c r="H312" s="161"/>
      <c r="I312" s="161"/>
      <c r="J312" s="161"/>
      <c r="K312" s="161"/>
      <c r="L312" s="161"/>
      <c r="M312" s="161"/>
      <c r="N312" s="161"/>
      <c r="O312" s="161"/>
      <c r="P312" s="161"/>
      <c r="Q312" s="161"/>
      <c r="R312" s="161"/>
      <c r="S312" s="161"/>
      <c r="T312" s="161"/>
    </row>
    <row r="313" spans="1:20" s="160" customFormat="1" ht="15" customHeight="1">
      <c r="A313" s="165"/>
      <c r="B313" s="166"/>
      <c r="C313" s="158"/>
      <c r="D313" s="164"/>
      <c r="E313" s="214"/>
      <c r="F313" s="204"/>
      <c r="H313" s="161"/>
      <c r="I313" s="161"/>
      <c r="J313" s="161"/>
      <c r="K313" s="161"/>
      <c r="L313" s="161"/>
      <c r="M313" s="161"/>
      <c r="N313" s="161"/>
      <c r="O313" s="161"/>
      <c r="P313" s="161"/>
      <c r="Q313" s="161"/>
      <c r="R313" s="161"/>
      <c r="S313" s="161"/>
      <c r="T313" s="161"/>
    </row>
    <row r="314" spans="1:20" s="160" customFormat="1" ht="15" customHeight="1">
      <c r="A314" s="165"/>
      <c r="B314" s="166"/>
      <c r="C314" s="158"/>
      <c r="D314" s="164"/>
      <c r="E314" s="214"/>
      <c r="F314" s="204"/>
      <c r="H314" s="161"/>
      <c r="I314" s="161"/>
      <c r="J314" s="161"/>
      <c r="K314" s="161"/>
      <c r="L314" s="161"/>
      <c r="M314" s="161"/>
      <c r="N314" s="161"/>
      <c r="O314" s="161"/>
      <c r="P314" s="161"/>
      <c r="Q314" s="161"/>
      <c r="R314" s="161"/>
      <c r="S314" s="161"/>
      <c r="T314" s="161"/>
    </row>
    <row r="315" spans="1:20" s="160" customFormat="1" ht="15" customHeight="1">
      <c r="A315" s="165"/>
      <c r="B315" s="166"/>
      <c r="C315" s="158"/>
      <c r="D315" s="164"/>
      <c r="E315" s="214"/>
      <c r="F315" s="204"/>
      <c r="H315" s="161"/>
      <c r="I315" s="161"/>
      <c r="J315" s="161"/>
      <c r="K315" s="161"/>
      <c r="L315" s="161"/>
      <c r="M315" s="161"/>
      <c r="N315" s="161"/>
      <c r="O315" s="161"/>
      <c r="P315" s="161"/>
      <c r="Q315" s="161"/>
      <c r="R315" s="161"/>
      <c r="S315" s="161"/>
      <c r="T315" s="161"/>
    </row>
    <row r="316" spans="1:20" s="160" customFormat="1" ht="15" customHeight="1">
      <c r="A316" s="165"/>
      <c r="B316" s="166"/>
      <c r="C316" s="158"/>
      <c r="D316" s="164"/>
      <c r="E316" s="214"/>
      <c r="F316" s="204"/>
      <c r="H316" s="161"/>
      <c r="I316" s="161"/>
      <c r="J316" s="161"/>
      <c r="K316" s="161"/>
      <c r="L316" s="161"/>
      <c r="M316" s="161"/>
      <c r="N316" s="161"/>
      <c r="O316" s="161"/>
      <c r="P316" s="161"/>
      <c r="Q316" s="161"/>
      <c r="R316" s="161"/>
      <c r="S316" s="161"/>
      <c r="T316" s="161"/>
    </row>
    <row r="317" spans="1:20" s="160" customFormat="1" ht="15" customHeight="1">
      <c r="A317" s="165"/>
      <c r="B317" s="166"/>
      <c r="C317" s="158"/>
      <c r="D317" s="164"/>
      <c r="E317" s="214"/>
      <c r="F317" s="204"/>
      <c r="H317" s="161"/>
      <c r="I317" s="161"/>
      <c r="J317" s="161"/>
      <c r="K317" s="161"/>
      <c r="L317" s="161"/>
      <c r="M317" s="161"/>
      <c r="N317" s="161"/>
      <c r="O317" s="161"/>
      <c r="P317" s="161"/>
      <c r="Q317" s="161"/>
      <c r="R317" s="161"/>
      <c r="S317" s="161"/>
      <c r="T317" s="161"/>
    </row>
    <row r="318" spans="1:20" s="160" customFormat="1" ht="15" customHeight="1">
      <c r="A318" s="165"/>
      <c r="B318" s="166"/>
      <c r="C318" s="158"/>
      <c r="D318" s="164"/>
      <c r="E318" s="214"/>
      <c r="F318" s="204"/>
      <c r="H318" s="161"/>
      <c r="I318" s="161"/>
      <c r="J318" s="161"/>
      <c r="K318" s="161"/>
      <c r="L318" s="161"/>
      <c r="M318" s="161"/>
      <c r="N318" s="161"/>
      <c r="O318" s="161"/>
      <c r="P318" s="161"/>
      <c r="Q318" s="161"/>
      <c r="R318" s="161"/>
      <c r="S318" s="161"/>
      <c r="T318" s="161"/>
    </row>
    <row r="319" spans="1:20" s="160" customFormat="1" ht="15" customHeight="1">
      <c r="A319" s="165"/>
      <c r="B319" s="166"/>
      <c r="C319" s="158"/>
      <c r="D319" s="164"/>
      <c r="E319" s="214"/>
      <c r="F319" s="204"/>
      <c r="H319" s="161"/>
      <c r="I319" s="161"/>
      <c r="J319" s="161"/>
      <c r="K319" s="161"/>
      <c r="L319" s="161"/>
      <c r="M319" s="161"/>
      <c r="N319" s="161"/>
      <c r="O319" s="161"/>
      <c r="P319" s="161"/>
      <c r="Q319" s="161"/>
      <c r="R319" s="161"/>
      <c r="S319" s="161"/>
      <c r="T319" s="161"/>
    </row>
    <row r="320" spans="1:20" s="160" customFormat="1" ht="15" customHeight="1">
      <c r="A320" s="165"/>
      <c r="B320" s="166"/>
      <c r="C320" s="158"/>
      <c r="D320" s="164"/>
      <c r="E320" s="214"/>
      <c r="F320" s="204"/>
      <c r="H320" s="161"/>
      <c r="I320" s="161"/>
      <c r="J320" s="161"/>
      <c r="K320" s="161"/>
      <c r="L320" s="161"/>
      <c r="M320" s="161"/>
      <c r="N320" s="161"/>
      <c r="O320" s="161"/>
      <c r="P320" s="161"/>
      <c r="Q320" s="161"/>
      <c r="R320" s="161"/>
      <c r="S320" s="161"/>
      <c r="T320" s="161"/>
    </row>
    <row r="321" spans="1:20" s="160" customFormat="1" ht="15" customHeight="1">
      <c r="A321" s="165"/>
      <c r="B321" s="166"/>
      <c r="C321" s="158"/>
      <c r="D321" s="164"/>
      <c r="E321" s="214"/>
      <c r="F321" s="204"/>
      <c r="H321" s="161"/>
      <c r="I321" s="161"/>
      <c r="J321" s="161"/>
      <c r="K321" s="161"/>
      <c r="L321" s="161"/>
      <c r="M321" s="161"/>
      <c r="N321" s="161"/>
      <c r="O321" s="161"/>
      <c r="P321" s="161"/>
      <c r="Q321" s="161"/>
      <c r="R321" s="161"/>
      <c r="S321" s="161"/>
      <c r="T321" s="161"/>
    </row>
    <row r="322" spans="1:20" s="160" customFormat="1" ht="15" customHeight="1">
      <c r="A322" s="165"/>
      <c r="B322" s="166"/>
      <c r="C322" s="158"/>
      <c r="D322" s="164"/>
      <c r="E322" s="214"/>
      <c r="F322" s="204"/>
      <c r="H322" s="161"/>
      <c r="I322" s="161"/>
      <c r="J322" s="161"/>
      <c r="K322" s="161"/>
      <c r="L322" s="161"/>
      <c r="M322" s="161"/>
      <c r="N322" s="161"/>
      <c r="O322" s="161"/>
      <c r="P322" s="161"/>
      <c r="Q322" s="161"/>
      <c r="R322" s="161"/>
      <c r="S322" s="161"/>
      <c r="T322" s="161"/>
    </row>
    <row r="323" spans="1:20" s="160" customFormat="1" ht="15" customHeight="1">
      <c r="A323" s="165"/>
      <c r="B323" s="166"/>
      <c r="C323" s="158"/>
      <c r="D323" s="164"/>
      <c r="E323" s="214"/>
      <c r="F323" s="204"/>
      <c r="H323" s="161"/>
      <c r="I323" s="161"/>
      <c r="J323" s="161"/>
      <c r="K323" s="161"/>
      <c r="L323" s="161"/>
      <c r="M323" s="161"/>
      <c r="N323" s="161"/>
      <c r="O323" s="161"/>
      <c r="P323" s="161"/>
      <c r="Q323" s="161"/>
      <c r="R323" s="161"/>
      <c r="S323" s="161"/>
      <c r="T323" s="161"/>
    </row>
    <row r="324" spans="1:20" s="160" customFormat="1" ht="15" customHeight="1">
      <c r="A324" s="165"/>
      <c r="B324" s="166"/>
      <c r="C324" s="158"/>
      <c r="D324" s="164"/>
      <c r="E324" s="214"/>
      <c r="F324" s="204"/>
      <c r="H324" s="161"/>
      <c r="I324" s="161"/>
      <c r="J324" s="161"/>
      <c r="K324" s="161"/>
      <c r="L324" s="161"/>
      <c r="M324" s="161"/>
      <c r="N324" s="161"/>
      <c r="O324" s="161"/>
      <c r="P324" s="161"/>
      <c r="Q324" s="161"/>
      <c r="R324" s="161"/>
      <c r="S324" s="161"/>
      <c r="T324" s="161"/>
    </row>
    <row r="325" spans="1:20" s="160" customFormat="1" ht="15" customHeight="1">
      <c r="A325" s="165"/>
      <c r="B325" s="166"/>
      <c r="C325" s="158"/>
      <c r="D325" s="164"/>
      <c r="E325" s="214"/>
      <c r="F325" s="204"/>
      <c r="H325" s="161"/>
      <c r="I325" s="161"/>
      <c r="J325" s="161"/>
      <c r="K325" s="161"/>
      <c r="L325" s="161"/>
      <c r="M325" s="161"/>
      <c r="N325" s="161"/>
      <c r="O325" s="161"/>
      <c r="P325" s="161"/>
      <c r="Q325" s="161"/>
      <c r="R325" s="161"/>
      <c r="S325" s="161"/>
      <c r="T325" s="161"/>
    </row>
    <row r="326" spans="1:20" s="160" customFormat="1" ht="15" customHeight="1">
      <c r="A326" s="165"/>
      <c r="B326" s="166"/>
      <c r="C326" s="158"/>
      <c r="D326" s="164"/>
      <c r="E326" s="214"/>
      <c r="F326" s="204"/>
      <c r="H326" s="161"/>
      <c r="I326" s="161"/>
      <c r="J326" s="161"/>
      <c r="K326" s="161"/>
      <c r="L326" s="161"/>
      <c r="M326" s="161"/>
      <c r="N326" s="161"/>
      <c r="O326" s="161"/>
      <c r="P326" s="161"/>
      <c r="Q326" s="161"/>
      <c r="R326" s="161"/>
      <c r="S326" s="161"/>
      <c r="T326" s="161"/>
    </row>
    <row r="327" spans="1:20" s="160" customFormat="1" ht="15" customHeight="1">
      <c r="A327" s="165"/>
      <c r="B327" s="166"/>
      <c r="C327" s="158"/>
      <c r="D327" s="164"/>
      <c r="E327" s="214"/>
      <c r="F327" s="204"/>
      <c r="H327" s="161"/>
      <c r="I327" s="161"/>
      <c r="J327" s="161"/>
      <c r="K327" s="161"/>
      <c r="L327" s="161"/>
      <c r="M327" s="161"/>
      <c r="N327" s="161"/>
      <c r="O327" s="161"/>
      <c r="P327" s="161"/>
      <c r="Q327" s="161"/>
      <c r="R327" s="161"/>
      <c r="S327" s="161"/>
      <c r="T327" s="161"/>
    </row>
    <row r="328" spans="1:20" s="160" customFormat="1" ht="15" customHeight="1">
      <c r="A328" s="165"/>
      <c r="B328" s="166"/>
      <c r="C328" s="158"/>
      <c r="D328" s="164"/>
      <c r="E328" s="214"/>
      <c r="F328" s="204"/>
      <c r="H328" s="161"/>
      <c r="I328" s="161"/>
      <c r="J328" s="161"/>
      <c r="K328" s="161"/>
      <c r="L328" s="161"/>
      <c r="M328" s="161"/>
      <c r="N328" s="161"/>
      <c r="O328" s="161"/>
      <c r="P328" s="161"/>
      <c r="Q328" s="161"/>
      <c r="R328" s="161"/>
      <c r="S328" s="161"/>
      <c r="T328" s="161"/>
    </row>
    <row r="329" spans="1:20" s="160" customFormat="1" ht="15" customHeight="1">
      <c r="A329" s="165"/>
      <c r="B329" s="166"/>
      <c r="C329" s="158"/>
      <c r="D329" s="164"/>
      <c r="E329" s="214"/>
      <c r="F329" s="204"/>
      <c r="H329" s="161"/>
      <c r="I329" s="161"/>
      <c r="J329" s="161"/>
      <c r="K329" s="161"/>
      <c r="L329" s="161"/>
      <c r="M329" s="161"/>
      <c r="N329" s="161"/>
      <c r="O329" s="161"/>
      <c r="P329" s="161"/>
      <c r="Q329" s="161"/>
      <c r="R329" s="161"/>
      <c r="S329" s="161"/>
      <c r="T329" s="161"/>
    </row>
    <row r="330" spans="1:20" s="160" customFormat="1" ht="15" customHeight="1">
      <c r="A330" s="165"/>
      <c r="B330" s="166"/>
      <c r="C330" s="158"/>
      <c r="D330" s="164"/>
      <c r="E330" s="214"/>
      <c r="F330" s="204"/>
      <c r="H330" s="161"/>
      <c r="I330" s="161"/>
      <c r="J330" s="161"/>
      <c r="K330" s="161"/>
      <c r="L330" s="161"/>
      <c r="M330" s="161"/>
      <c r="N330" s="161"/>
      <c r="O330" s="161"/>
      <c r="P330" s="161"/>
      <c r="Q330" s="161"/>
      <c r="R330" s="161"/>
      <c r="S330" s="161"/>
      <c r="T330" s="161"/>
    </row>
    <row r="331" spans="1:20" s="160" customFormat="1" ht="15" customHeight="1">
      <c r="A331" s="165"/>
      <c r="B331" s="166"/>
      <c r="C331" s="158"/>
      <c r="D331" s="164"/>
      <c r="E331" s="214"/>
      <c r="F331" s="204"/>
      <c r="H331" s="161"/>
      <c r="I331" s="161"/>
      <c r="J331" s="161"/>
      <c r="K331" s="161"/>
      <c r="L331" s="161"/>
      <c r="M331" s="161"/>
      <c r="N331" s="161"/>
      <c r="O331" s="161"/>
      <c r="P331" s="161"/>
      <c r="Q331" s="161"/>
      <c r="R331" s="161"/>
      <c r="S331" s="161"/>
      <c r="T331" s="161"/>
    </row>
    <row r="332" spans="1:20" s="160" customFormat="1" ht="15" customHeight="1">
      <c r="A332" s="165"/>
      <c r="B332" s="166"/>
      <c r="C332" s="158"/>
      <c r="D332" s="164"/>
      <c r="E332" s="214"/>
      <c r="F332" s="204"/>
      <c r="H332" s="161"/>
      <c r="I332" s="161"/>
      <c r="J332" s="161"/>
      <c r="K332" s="161"/>
      <c r="L332" s="161"/>
      <c r="M332" s="161"/>
      <c r="N332" s="161"/>
      <c r="O332" s="161"/>
      <c r="P332" s="161"/>
      <c r="Q332" s="161"/>
      <c r="R332" s="161"/>
      <c r="S332" s="161"/>
      <c r="T332" s="161"/>
    </row>
    <row r="333" spans="1:20" s="160" customFormat="1" ht="15" customHeight="1">
      <c r="A333" s="165"/>
      <c r="B333" s="166"/>
      <c r="C333" s="158"/>
      <c r="D333" s="164"/>
      <c r="E333" s="214"/>
      <c r="F333" s="204"/>
      <c r="H333" s="161"/>
      <c r="I333" s="161"/>
      <c r="J333" s="161"/>
      <c r="K333" s="161"/>
      <c r="L333" s="161"/>
      <c r="M333" s="161"/>
      <c r="N333" s="161"/>
      <c r="O333" s="161"/>
      <c r="P333" s="161"/>
      <c r="Q333" s="161"/>
      <c r="R333" s="161"/>
      <c r="S333" s="161"/>
      <c r="T333" s="161"/>
    </row>
    <row r="334" spans="1:20" s="160" customFormat="1" ht="15" customHeight="1">
      <c r="A334" s="165"/>
      <c r="B334" s="166"/>
      <c r="C334" s="158"/>
      <c r="D334" s="164"/>
      <c r="E334" s="214"/>
      <c r="F334" s="204"/>
      <c r="H334" s="161"/>
      <c r="I334" s="161"/>
      <c r="J334" s="161"/>
      <c r="K334" s="161"/>
      <c r="L334" s="161"/>
      <c r="M334" s="161"/>
      <c r="N334" s="161"/>
      <c r="O334" s="161"/>
      <c r="P334" s="161"/>
      <c r="Q334" s="161"/>
      <c r="R334" s="161"/>
      <c r="S334" s="161"/>
      <c r="T334" s="161"/>
    </row>
    <row r="335" spans="1:20" s="160" customFormat="1" ht="15" customHeight="1">
      <c r="A335" s="165"/>
      <c r="B335" s="166"/>
      <c r="C335" s="158"/>
      <c r="D335" s="164"/>
      <c r="E335" s="214"/>
      <c r="F335" s="204"/>
      <c r="H335" s="161"/>
      <c r="I335" s="161"/>
      <c r="J335" s="161"/>
      <c r="K335" s="161"/>
      <c r="L335" s="161"/>
      <c r="M335" s="161"/>
      <c r="N335" s="161"/>
      <c r="O335" s="161"/>
      <c r="P335" s="161"/>
      <c r="Q335" s="161"/>
      <c r="R335" s="161"/>
      <c r="S335" s="161"/>
      <c r="T335" s="161"/>
    </row>
    <row r="336" spans="1:20" s="160" customFormat="1" ht="15" customHeight="1">
      <c r="A336" s="165"/>
      <c r="B336" s="166"/>
      <c r="C336" s="158"/>
      <c r="D336" s="164"/>
      <c r="E336" s="214"/>
      <c r="F336" s="204"/>
      <c r="H336" s="161"/>
      <c r="I336" s="161"/>
      <c r="J336" s="161"/>
      <c r="K336" s="161"/>
      <c r="L336" s="161"/>
      <c r="M336" s="161"/>
      <c r="N336" s="161"/>
      <c r="O336" s="161"/>
      <c r="P336" s="161"/>
      <c r="Q336" s="161"/>
      <c r="R336" s="161"/>
      <c r="S336" s="161"/>
      <c r="T336" s="161"/>
    </row>
    <row r="337" spans="1:20" s="160" customFormat="1" ht="15" customHeight="1">
      <c r="A337" s="165"/>
      <c r="B337" s="166"/>
      <c r="C337" s="158"/>
      <c r="D337" s="164"/>
      <c r="E337" s="214"/>
      <c r="F337" s="204"/>
      <c r="H337" s="161"/>
      <c r="I337" s="161"/>
      <c r="J337" s="161"/>
      <c r="K337" s="161"/>
      <c r="L337" s="161"/>
      <c r="M337" s="161"/>
      <c r="N337" s="161"/>
      <c r="O337" s="161"/>
      <c r="P337" s="161"/>
      <c r="Q337" s="161"/>
      <c r="R337" s="161"/>
      <c r="S337" s="161"/>
      <c r="T337" s="161"/>
    </row>
    <row r="338" spans="1:20" s="160" customFormat="1" ht="15" customHeight="1">
      <c r="A338" s="165"/>
      <c r="B338" s="166"/>
      <c r="C338" s="158"/>
      <c r="D338" s="164"/>
      <c r="E338" s="214"/>
      <c r="F338" s="204"/>
      <c r="H338" s="161"/>
      <c r="I338" s="161"/>
      <c r="J338" s="161"/>
      <c r="K338" s="161"/>
      <c r="L338" s="161"/>
      <c r="M338" s="161"/>
      <c r="N338" s="161"/>
      <c r="O338" s="161"/>
      <c r="P338" s="161"/>
      <c r="Q338" s="161"/>
      <c r="R338" s="161"/>
      <c r="S338" s="161"/>
      <c r="T338" s="161"/>
    </row>
    <row r="339" spans="1:20" s="160" customFormat="1" ht="15" customHeight="1">
      <c r="A339" s="165"/>
      <c r="B339" s="166"/>
      <c r="C339" s="158"/>
      <c r="D339" s="164"/>
      <c r="E339" s="214"/>
      <c r="F339" s="204"/>
      <c r="H339" s="161"/>
      <c r="I339" s="161"/>
      <c r="J339" s="161"/>
      <c r="K339" s="161"/>
      <c r="L339" s="161"/>
      <c r="M339" s="161"/>
      <c r="N339" s="161"/>
      <c r="O339" s="161"/>
      <c r="P339" s="161"/>
      <c r="Q339" s="161"/>
      <c r="R339" s="161"/>
      <c r="S339" s="161"/>
      <c r="T339" s="161"/>
    </row>
    <row r="340" spans="1:20" s="160" customFormat="1" ht="15" customHeight="1">
      <c r="A340" s="165"/>
      <c r="B340" s="166"/>
      <c r="C340" s="158"/>
      <c r="D340" s="164"/>
      <c r="E340" s="214"/>
      <c r="F340" s="204"/>
      <c r="H340" s="161"/>
      <c r="I340" s="161"/>
      <c r="J340" s="161"/>
      <c r="K340" s="161"/>
      <c r="L340" s="161"/>
      <c r="M340" s="161"/>
      <c r="N340" s="161"/>
      <c r="O340" s="161"/>
      <c r="P340" s="161"/>
      <c r="Q340" s="161"/>
      <c r="R340" s="161"/>
      <c r="S340" s="161"/>
      <c r="T340" s="161"/>
    </row>
    <row r="341" spans="1:20" s="160" customFormat="1" ht="15" customHeight="1">
      <c r="A341" s="165"/>
      <c r="B341" s="166"/>
      <c r="C341" s="158"/>
      <c r="D341" s="164"/>
      <c r="E341" s="214"/>
      <c r="F341" s="204"/>
      <c r="H341" s="161"/>
      <c r="I341" s="161"/>
      <c r="J341" s="161"/>
      <c r="K341" s="161"/>
      <c r="L341" s="161"/>
      <c r="M341" s="161"/>
      <c r="N341" s="161"/>
      <c r="O341" s="161"/>
      <c r="P341" s="161"/>
      <c r="Q341" s="161"/>
      <c r="R341" s="161"/>
      <c r="S341" s="161"/>
      <c r="T341" s="161"/>
    </row>
    <row r="342" spans="1:20" s="160" customFormat="1" ht="15" customHeight="1">
      <c r="A342" s="165"/>
      <c r="B342" s="166"/>
      <c r="C342" s="158"/>
      <c r="D342" s="164"/>
      <c r="E342" s="214"/>
      <c r="F342" s="204"/>
      <c r="H342" s="161"/>
      <c r="I342" s="161"/>
      <c r="J342" s="161"/>
      <c r="K342" s="161"/>
      <c r="L342" s="161"/>
      <c r="M342" s="161"/>
      <c r="N342" s="161"/>
      <c r="O342" s="161"/>
      <c r="P342" s="161"/>
      <c r="Q342" s="161"/>
      <c r="R342" s="161"/>
      <c r="S342" s="161"/>
      <c r="T342" s="161"/>
    </row>
    <row r="343" spans="1:20" s="160" customFormat="1" ht="15" customHeight="1">
      <c r="A343" s="165"/>
      <c r="B343" s="166"/>
      <c r="C343" s="158"/>
      <c r="D343" s="164"/>
      <c r="E343" s="214"/>
      <c r="F343" s="204"/>
      <c r="H343" s="161"/>
      <c r="I343" s="161"/>
      <c r="J343" s="161"/>
      <c r="K343" s="161"/>
      <c r="L343" s="161"/>
      <c r="M343" s="161"/>
      <c r="N343" s="161"/>
      <c r="O343" s="161"/>
      <c r="P343" s="161"/>
      <c r="Q343" s="161"/>
      <c r="R343" s="161"/>
      <c r="S343" s="161"/>
      <c r="T343" s="161"/>
    </row>
    <row r="344" spans="1:20" s="160" customFormat="1" ht="15" customHeight="1">
      <c r="A344" s="165"/>
      <c r="B344" s="166"/>
      <c r="C344" s="158"/>
      <c r="D344" s="164"/>
      <c r="E344" s="214"/>
      <c r="F344" s="204"/>
      <c r="H344" s="161"/>
      <c r="I344" s="161"/>
      <c r="J344" s="161"/>
      <c r="K344" s="161"/>
      <c r="L344" s="161"/>
      <c r="M344" s="161"/>
      <c r="N344" s="161"/>
      <c r="O344" s="161"/>
      <c r="P344" s="161"/>
      <c r="Q344" s="161"/>
      <c r="R344" s="161"/>
      <c r="S344" s="161"/>
      <c r="T344" s="161"/>
    </row>
    <row r="345" spans="1:20" s="160" customFormat="1" ht="15" customHeight="1">
      <c r="A345" s="165"/>
      <c r="B345" s="166"/>
      <c r="C345" s="158"/>
      <c r="D345" s="164"/>
      <c r="E345" s="214"/>
      <c r="F345" s="204"/>
      <c r="H345" s="161"/>
      <c r="I345" s="161"/>
      <c r="J345" s="161"/>
      <c r="K345" s="161"/>
      <c r="L345" s="161"/>
      <c r="M345" s="161"/>
      <c r="N345" s="161"/>
      <c r="O345" s="161"/>
      <c r="P345" s="161"/>
      <c r="Q345" s="161"/>
      <c r="R345" s="161"/>
      <c r="S345" s="161"/>
      <c r="T345" s="161"/>
    </row>
    <row r="346" spans="1:20" s="160" customFormat="1" ht="15" customHeight="1">
      <c r="A346" s="165"/>
      <c r="B346" s="166"/>
      <c r="C346" s="158"/>
      <c r="D346" s="164"/>
      <c r="E346" s="214"/>
      <c r="F346" s="204"/>
      <c r="H346" s="161"/>
      <c r="I346" s="161"/>
      <c r="J346" s="161"/>
      <c r="K346" s="161"/>
      <c r="L346" s="161"/>
      <c r="M346" s="161"/>
      <c r="N346" s="161"/>
      <c r="O346" s="161"/>
      <c r="P346" s="161"/>
      <c r="Q346" s="161"/>
      <c r="R346" s="161"/>
      <c r="S346" s="161"/>
      <c r="T346" s="161"/>
    </row>
    <row r="347" spans="1:20" s="160" customFormat="1" ht="15" customHeight="1">
      <c r="A347" s="165"/>
      <c r="B347" s="166"/>
      <c r="C347" s="158"/>
      <c r="D347" s="164"/>
      <c r="E347" s="214"/>
      <c r="F347" s="204"/>
      <c r="H347" s="161"/>
      <c r="I347" s="161"/>
      <c r="J347" s="161"/>
      <c r="K347" s="161"/>
      <c r="L347" s="161"/>
      <c r="M347" s="161"/>
      <c r="N347" s="161"/>
      <c r="O347" s="161"/>
      <c r="P347" s="161"/>
      <c r="Q347" s="161"/>
      <c r="R347" s="161"/>
      <c r="S347" s="161"/>
      <c r="T347" s="161"/>
    </row>
    <row r="348" spans="1:20" s="160" customFormat="1" ht="15" customHeight="1">
      <c r="A348" s="165"/>
      <c r="B348" s="166"/>
      <c r="C348" s="158"/>
      <c r="D348" s="164"/>
      <c r="E348" s="214"/>
      <c r="F348" s="204"/>
      <c r="H348" s="161"/>
      <c r="I348" s="161"/>
      <c r="J348" s="161"/>
      <c r="K348" s="161"/>
      <c r="L348" s="161"/>
      <c r="M348" s="161"/>
      <c r="N348" s="161"/>
      <c r="O348" s="161"/>
      <c r="P348" s="161"/>
      <c r="Q348" s="161"/>
      <c r="R348" s="161"/>
      <c r="S348" s="161"/>
      <c r="T348" s="161"/>
    </row>
    <row r="349" spans="1:20" s="160" customFormat="1" ht="15" customHeight="1">
      <c r="A349" s="165"/>
      <c r="B349" s="166"/>
      <c r="C349" s="158"/>
      <c r="D349" s="164"/>
      <c r="E349" s="214"/>
      <c r="F349" s="204"/>
      <c r="H349" s="161"/>
      <c r="I349" s="161"/>
      <c r="J349" s="161"/>
      <c r="K349" s="161"/>
      <c r="L349" s="161"/>
      <c r="M349" s="161"/>
      <c r="N349" s="161"/>
      <c r="O349" s="161"/>
      <c r="P349" s="161"/>
      <c r="Q349" s="161"/>
      <c r="R349" s="161"/>
      <c r="S349" s="161"/>
      <c r="T349" s="161"/>
    </row>
    <row r="350" spans="1:20" s="160" customFormat="1" ht="15" customHeight="1">
      <c r="A350" s="165"/>
      <c r="B350" s="166"/>
      <c r="C350" s="158"/>
      <c r="D350" s="164"/>
      <c r="E350" s="214"/>
      <c r="F350" s="204"/>
      <c r="H350" s="161"/>
      <c r="I350" s="161"/>
      <c r="J350" s="161"/>
      <c r="K350" s="161"/>
      <c r="L350" s="161"/>
      <c r="M350" s="161"/>
      <c r="N350" s="161"/>
      <c r="O350" s="161"/>
      <c r="P350" s="161"/>
      <c r="Q350" s="161"/>
      <c r="R350" s="161"/>
      <c r="S350" s="161"/>
      <c r="T350" s="161"/>
    </row>
    <row r="351" spans="1:20" s="160" customFormat="1" ht="15" customHeight="1">
      <c r="A351" s="165"/>
      <c r="B351" s="166"/>
      <c r="C351" s="158"/>
      <c r="D351" s="164"/>
      <c r="E351" s="214"/>
      <c r="F351" s="204"/>
      <c r="H351" s="161"/>
      <c r="I351" s="161"/>
      <c r="J351" s="161"/>
      <c r="K351" s="161"/>
      <c r="L351" s="161"/>
      <c r="M351" s="161"/>
      <c r="N351" s="161"/>
      <c r="O351" s="161"/>
      <c r="P351" s="161"/>
      <c r="Q351" s="161"/>
      <c r="R351" s="161"/>
      <c r="S351" s="161"/>
      <c r="T351" s="161"/>
    </row>
    <row r="352" spans="1:20" s="160" customFormat="1" ht="15" customHeight="1">
      <c r="A352" s="165"/>
      <c r="B352" s="166"/>
      <c r="C352" s="158"/>
      <c r="D352" s="164"/>
      <c r="E352" s="214"/>
      <c r="F352" s="204"/>
      <c r="H352" s="161"/>
      <c r="I352" s="161"/>
      <c r="J352" s="161"/>
      <c r="K352" s="161"/>
      <c r="L352" s="161"/>
      <c r="M352" s="161"/>
      <c r="N352" s="161"/>
      <c r="O352" s="161"/>
      <c r="P352" s="161"/>
      <c r="Q352" s="161"/>
      <c r="R352" s="161"/>
      <c r="S352" s="161"/>
      <c r="T352" s="161"/>
    </row>
    <row r="353" spans="1:20" s="160" customFormat="1" ht="15" customHeight="1">
      <c r="A353" s="165"/>
      <c r="B353" s="166"/>
      <c r="C353" s="158"/>
      <c r="D353" s="164"/>
      <c r="E353" s="214"/>
      <c r="F353" s="204"/>
      <c r="H353" s="161"/>
      <c r="I353" s="161"/>
      <c r="J353" s="161"/>
      <c r="K353" s="161"/>
      <c r="L353" s="161"/>
      <c r="M353" s="161"/>
      <c r="N353" s="161"/>
      <c r="O353" s="161"/>
      <c r="P353" s="161"/>
      <c r="Q353" s="161"/>
      <c r="R353" s="161"/>
      <c r="S353" s="161"/>
      <c r="T353" s="161"/>
    </row>
    <row r="354" spans="1:20" s="160" customFormat="1" ht="15" customHeight="1">
      <c r="A354" s="165"/>
      <c r="B354" s="166"/>
      <c r="C354" s="158"/>
      <c r="D354" s="164"/>
      <c r="E354" s="214"/>
      <c r="F354" s="204"/>
      <c r="H354" s="161"/>
      <c r="I354" s="161"/>
      <c r="J354" s="161"/>
      <c r="K354" s="161"/>
      <c r="L354" s="161"/>
      <c r="M354" s="161"/>
      <c r="N354" s="161"/>
      <c r="O354" s="161"/>
      <c r="P354" s="161"/>
      <c r="Q354" s="161"/>
      <c r="R354" s="161"/>
      <c r="S354" s="161"/>
      <c r="T354" s="161"/>
    </row>
    <row r="355" spans="1:20" s="160" customFormat="1" ht="15" customHeight="1">
      <c r="A355" s="165"/>
      <c r="B355" s="166"/>
      <c r="C355" s="158"/>
      <c r="D355" s="164"/>
      <c r="E355" s="214"/>
      <c r="F355" s="204"/>
      <c r="H355" s="161"/>
      <c r="I355" s="161"/>
      <c r="J355" s="161"/>
      <c r="K355" s="161"/>
      <c r="L355" s="161"/>
      <c r="M355" s="161"/>
      <c r="N355" s="161"/>
      <c r="O355" s="161"/>
      <c r="P355" s="161"/>
      <c r="Q355" s="161"/>
      <c r="R355" s="161"/>
      <c r="S355" s="161"/>
      <c r="T355" s="161"/>
    </row>
    <row r="356" spans="1:20" s="160" customFormat="1" ht="15" customHeight="1">
      <c r="A356" s="165"/>
      <c r="B356" s="166"/>
      <c r="C356" s="158"/>
      <c r="D356" s="164"/>
      <c r="E356" s="214"/>
      <c r="F356" s="204"/>
      <c r="H356" s="161"/>
      <c r="I356" s="161"/>
      <c r="J356" s="161"/>
      <c r="K356" s="161"/>
      <c r="L356" s="161"/>
      <c r="M356" s="161"/>
      <c r="N356" s="161"/>
      <c r="O356" s="161"/>
      <c r="P356" s="161"/>
      <c r="Q356" s="161"/>
      <c r="R356" s="161"/>
      <c r="S356" s="161"/>
      <c r="T356" s="161"/>
    </row>
    <row r="357" spans="1:20" s="160" customFormat="1" ht="15" customHeight="1">
      <c r="A357" s="165"/>
      <c r="B357" s="166"/>
      <c r="C357" s="158"/>
      <c r="D357" s="164"/>
      <c r="E357" s="214"/>
      <c r="F357" s="204"/>
      <c r="H357" s="161"/>
      <c r="I357" s="161"/>
      <c r="J357" s="161"/>
      <c r="K357" s="161"/>
      <c r="L357" s="161"/>
      <c r="M357" s="161"/>
      <c r="N357" s="161"/>
      <c r="O357" s="161"/>
      <c r="P357" s="161"/>
      <c r="Q357" s="161"/>
      <c r="R357" s="161"/>
      <c r="S357" s="161"/>
      <c r="T357" s="161"/>
    </row>
    <row r="358" spans="1:20" s="160" customFormat="1" ht="15" customHeight="1">
      <c r="A358" s="165"/>
      <c r="B358" s="166"/>
      <c r="C358" s="158"/>
      <c r="D358" s="164"/>
      <c r="E358" s="214"/>
      <c r="F358" s="204"/>
      <c r="H358" s="161"/>
      <c r="I358" s="161"/>
      <c r="J358" s="161"/>
      <c r="K358" s="161"/>
      <c r="L358" s="161"/>
      <c r="M358" s="161"/>
      <c r="N358" s="161"/>
      <c r="O358" s="161"/>
      <c r="P358" s="161"/>
      <c r="Q358" s="161"/>
      <c r="R358" s="161"/>
      <c r="S358" s="161"/>
      <c r="T358" s="161"/>
    </row>
    <row r="359" spans="1:20" s="160" customFormat="1" ht="15" customHeight="1">
      <c r="A359" s="165"/>
      <c r="B359" s="166"/>
      <c r="C359" s="158"/>
      <c r="D359" s="164"/>
      <c r="E359" s="214"/>
      <c r="F359" s="204"/>
      <c r="H359" s="161"/>
      <c r="I359" s="161"/>
      <c r="J359" s="161"/>
      <c r="K359" s="161"/>
      <c r="L359" s="161"/>
      <c r="M359" s="161"/>
      <c r="N359" s="161"/>
      <c r="O359" s="161"/>
      <c r="P359" s="161"/>
      <c r="Q359" s="161"/>
      <c r="R359" s="161"/>
      <c r="S359" s="161"/>
      <c r="T359" s="161"/>
    </row>
    <row r="360" spans="1:20" s="160" customFormat="1" ht="15" customHeight="1">
      <c r="A360" s="165"/>
      <c r="B360" s="166"/>
      <c r="C360" s="158"/>
      <c r="D360" s="164"/>
      <c r="E360" s="214"/>
      <c r="F360" s="204"/>
      <c r="H360" s="161"/>
      <c r="I360" s="161"/>
      <c r="J360" s="161"/>
      <c r="K360" s="161"/>
      <c r="L360" s="161"/>
      <c r="M360" s="161"/>
      <c r="N360" s="161"/>
      <c r="O360" s="161"/>
      <c r="P360" s="161"/>
      <c r="Q360" s="161"/>
      <c r="R360" s="161"/>
      <c r="S360" s="161"/>
      <c r="T360" s="161"/>
    </row>
    <row r="361" spans="1:20" s="160" customFormat="1" ht="15" customHeight="1">
      <c r="A361" s="165"/>
      <c r="B361" s="166"/>
      <c r="C361" s="158"/>
      <c r="D361" s="164"/>
      <c r="E361" s="214"/>
      <c r="F361" s="204"/>
      <c r="H361" s="161"/>
      <c r="I361" s="161"/>
      <c r="J361" s="161"/>
      <c r="K361" s="161"/>
      <c r="L361" s="161"/>
      <c r="M361" s="161"/>
      <c r="N361" s="161"/>
      <c r="O361" s="161"/>
      <c r="P361" s="161"/>
      <c r="Q361" s="161"/>
      <c r="R361" s="161"/>
      <c r="S361" s="161"/>
      <c r="T361" s="161"/>
    </row>
    <row r="362" spans="1:20" s="160" customFormat="1" ht="15" customHeight="1">
      <c r="A362" s="165"/>
      <c r="B362" s="166"/>
      <c r="C362" s="158"/>
      <c r="D362" s="164"/>
      <c r="E362" s="214"/>
      <c r="F362" s="204"/>
      <c r="H362" s="161"/>
      <c r="I362" s="161"/>
      <c r="J362" s="161"/>
      <c r="K362" s="161"/>
      <c r="L362" s="161"/>
      <c r="M362" s="161"/>
      <c r="N362" s="161"/>
      <c r="O362" s="161"/>
      <c r="P362" s="161"/>
      <c r="Q362" s="161"/>
      <c r="R362" s="161"/>
      <c r="S362" s="161"/>
      <c r="T362" s="161"/>
    </row>
    <row r="363" spans="1:20" s="160" customFormat="1" ht="15" customHeight="1">
      <c r="A363" s="165"/>
      <c r="B363" s="166"/>
      <c r="C363" s="158"/>
      <c r="D363" s="164"/>
      <c r="E363" s="214"/>
      <c r="F363" s="204"/>
      <c r="H363" s="161"/>
      <c r="I363" s="161"/>
      <c r="J363" s="161"/>
      <c r="K363" s="161"/>
      <c r="L363" s="161"/>
      <c r="M363" s="161"/>
      <c r="N363" s="161"/>
      <c r="O363" s="161"/>
      <c r="P363" s="161"/>
      <c r="Q363" s="161"/>
      <c r="R363" s="161"/>
      <c r="S363" s="161"/>
      <c r="T363" s="161"/>
    </row>
    <row r="364" spans="1:20" s="160" customFormat="1" ht="15" customHeight="1">
      <c r="A364" s="165"/>
      <c r="B364" s="166"/>
      <c r="C364" s="158"/>
      <c r="D364" s="164"/>
      <c r="E364" s="214"/>
      <c r="F364" s="204"/>
      <c r="H364" s="161"/>
      <c r="I364" s="161"/>
      <c r="J364" s="161"/>
      <c r="K364" s="161"/>
      <c r="L364" s="161"/>
      <c r="M364" s="161"/>
      <c r="N364" s="161"/>
      <c r="O364" s="161"/>
      <c r="P364" s="161"/>
      <c r="Q364" s="161"/>
      <c r="R364" s="161"/>
      <c r="S364" s="161"/>
      <c r="T364" s="161"/>
    </row>
    <row r="365" spans="1:20" s="160" customFormat="1" ht="15" customHeight="1">
      <c r="A365" s="165"/>
      <c r="B365" s="166"/>
      <c r="C365" s="158"/>
      <c r="D365" s="164"/>
      <c r="E365" s="214"/>
      <c r="F365" s="204"/>
      <c r="H365" s="161"/>
      <c r="I365" s="161"/>
      <c r="J365" s="161"/>
      <c r="K365" s="161"/>
      <c r="L365" s="161"/>
      <c r="M365" s="161"/>
      <c r="N365" s="161"/>
      <c r="O365" s="161"/>
      <c r="P365" s="161"/>
      <c r="Q365" s="161"/>
      <c r="R365" s="161"/>
      <c r="S365" s="161"/>
      <c r="T365" s="161"/>
    </row>
    <row r="366" spans="1:20" s="160" customFormat="1" ht="15" customHeight="1">
      <c r="A366" s="165"/>
      <c r="B366" s="166"/>
      <c r="C366" s="158"/>
      <c r="D366" s="164"/>
      <c r="E366" s="214"/>
      <c r="F366" s="204"/>
      <c r="H366" s="161"/>
      <c r="I366" s="161"/>
      <c r="J366" s="161"/>
      <c r="K366" s="161"/>
      <c r="L366" s="161"/>
      <c r="M366" s="161"/>
      <c r="N366" s="161"/>
      <c r="O366" s="161"/>
      <c r="P366" s="161"/>
      <c r="Q366" s="161"/>
      <c r="R366" s="161"/>
      <c r="S366" s="161"/>
      <c r="T366" s="161"/>
    </row>
    <row r="367" spans="1:20" s="160" customFormat="1" ht="15" customHeight="1">
      <c r="A367" s="165"/>
      <c r="B367" s="166"/>
      <c r="C367" s="158"/>
      <c r="D367" s="164"/>
      <c r="E367" s="214"/>
      <c r="F367" s="204"/>
      <c r="H367" s="161"/>
      <c r="I367" s="161"/>
      <c r="J367" s="161"/>
      <c r="K367" s="161"/>
      <c r="L367" s="161"/>
      <c r="M367" s="161"/>
      <c r="N367" s="161"/>
      <c r="O367" s="161"/>
      <c r="P367" s="161"/>
      <c r="Q367" s="161"/>
      <c r="R367" s="161"/>
      <c r="S367" s="161"/>
      <c r="T367" s="161"/>
    </row>
    <row r="368" spans="1:20" s="160" customFormat="1" ht="15" customHeight="1">
      <c r="A368" s="165"/>
      <c r="B368" s="166"/>
      <c r="C368" s="158"/>
      <c r="D368" s="164"/>
      <c r="E368" s="214"/>
      <c r="F368" s="204"/>
      <c r="H368" s="161"/>
      <c r="I368" s="161"/>
      <c r="J368" s="161"/>
      <c r="K368" s="161"/>
      <c r="L368" s="161"/>
      <c r="M368" s="161"/>
      <c r="N368" s="161"/>
      <c r="O368" s="161"/>
      <c r="P368" s="161"/>
      <c r="Q368" s="161"/>
      <c r="R368" s="161"/>
      <c r="S368" s="161"/>
      <c r="T368" s="161"/>
    </row>
    <row r="369" spans="1:20" s="160" customFormat="1" ht="15" customHeight="1">
      <c r="A369" s="165"/>
      <c r="B369" s="166"/>
      <c r="C369" s="158"/>
      <c r="D369" s="164"/>
      <c r="E369" s="214"/>
      <c r="F369" s="204"/>
      <c r="H369" s="161"/>
      <c r="I369" s="161"/>
      <c r="J369" s="161"/>
      <c r="K369" s="161"/>
      <c r="L369" s="161"/>
      <c r="M369" s="161"/>
      <c r="N369" s="161"/>
      <c r="O369" s="161"/>
      <c r="P369" s="161"/>
      <c r="Q369" s="161"/>
      <c r="R369" s="161"/>
      <c r="S369" s="161"/>
      <c r="T369" s="161"/>
    </row>
    <row r="370" spans="1:20" s="160" customFormat="1" ht="15" customHeight="1">
      <c r="A370" s="165"/>
      <c r="B370" s="166"/>
      <c r="C370" s="158"/>
      <c r="D370" s="164"/>
      <c r="E370" s="214"/>
      <c r="F370" s="204"/>
      <c r="H370" s="161"/>
      <c r="I370" s="161"/>
      <c r="J370" s="161"/>
      <c r="K370" s="161"/>
      <c r="L370" s="161"/>
      <c r="M370" s="161"/>
      <c r="N370" s="161"/>
      <c r="O370" s="161"/>
      <c r="P370" s="161"/>
      <c r="Q370" s="161"/>
      <c r="R370" s="161"/>
      <c r="S370" s="161"/>
      <c r="T370" s="161"/>
    </row>
    <row r="371" spans="1:20" s="160" customFormat="1" ht="15" customHeight="1">
      <c r="A371" s="165"/>
      <c r="B371" s="166"/>
      <c r="C371" s="158"/>
      <c r="D371" s="164"/>
      <c r="E371" s="214"/>
      <c r="F371" s="204"/>
      <c r="H371" s="161"/>
      <c r="I371" s="161"/>
      <c r="J371" s="161"/>
      <c r="K371" s="161"/>
      <c r="L371" s="161"/>
      <c r="M371" s="161"/>
      <c r="N371" s="161"/>
      <c r="O371" s="161"/>
      <c r="P371" s="161"/>
      <c r="Q371" s="161"/>
      <c r="R371" s="161"/>
      <c r="S371" s="161"/>
      <c r="T371" s="161"/>
    </row>
    <row r="372" spans="1:20" s="160" customFormat="1" ht="15" customHeight="1">
      <c r="A372" s="165"/>
      <c r="B372" s="166"/>
      <c r="C372" s="158"/>
      <c r="D372" s="164"/>
      <c r="E372" s="214"/>
      <c r="F372" s="204"/>
      <c r="H372" s="161"/>
      <c r="I372" s="161"/>
      <c r="J372" s="161"/>
      <c r="K372" s="161"/>
      <c r="L372" s="161"/>
      <c r="M372" s="161"/>
      <c r="N372" s="161"/>
      <c r="O372" s="161"/>
      <c r="P372" s="161"/>
      <c r="Q372" s="161"/>
      <c r="R372" s="161"/>
      <c r="S372" s="161"/>
      <c r="T372" s="161"/>
    </row>
    <row r="373" spans="1:20" s="160" customFormat="1" ht="15" customHeight="1">
      <c r="A373" s="165"/>
      <c r="B373" s="166"/>
      <c r="C373" s="158"/>
      <c r="D373" s="164"/>
      <c r="E373" s="214"/>
      <c r="F373" s="204"/>
      <c r="H373" s="161"/>
      <c r="I373" s="161"/>
      <c r="J373" s="161"/>
      <c r="K373" s="161"/>
      <c r="L373" s="161"/>
      <c r="M373" s="161"/>
      <c r="N373" s="161"/>
      <c r="O373" s="161"/>
      <c r="P373" s="161"/>
      <c r="Q373" s="161"/>
      <c r="R373" s="161"/>
      <c r="S373" s="161"/>
      <c r="T373" s="161"/>
    </row>
    <row r="374" spans="1:20" s="160" customFormat="1" ht="15" customHeight="1">
      <c r="A374" s="165"/>
      <c r="B374" s="166"/>
      <c r="C374" s="158"/>
      <c r="D374" s="164"/>
      <c r="E374" s="214"/>
      <c r="F374" s="204"/>
      <c r="H374" s="161"/>
      <c r="I374" s="161"/>
      <c r="J374" s="161"/>
      <c r="K374" s="161"/>
      <c r="L374" s="161"/>
      <c r="M374" s="161"/>
      <c r="N374" s="161"/>
      <c r="O374" s="161"/>
      <c r="P374" s="161"/>
      <c r="Q374" s="161"/>
      <c r="R374" s="161"/>
      <c r="S374" s="161"/>
      <c r="T374" s="161"/>
    </row>
    <row r="375" spans="1:20" s="160" customFormat="1" ht="15" customHeight="1">
      <c r="A375" s="165"/>
      <c r="B375" s="166"/>
      <c r="C375" s="158"/>
      <c r="D375" s="164"/>
      <c r="E375" s="214"/>
      <c r="F375" s="204"/>
      <c r="H375" s="161"/>
      <c r="I375" s="161"/>
      <c r="J375" s="161"/>
      <c r="K375" s="161"/>
      <c r="L375" s="161"/>
      <c r="M375" s="161"/>
      <c r="N375" s="161"/>
      <c r="O375" s="161"/>
      <c r="P375" s="161"/>
      <c r="Q375" s="161"/>
      <c r="R375" s="161"/>
      <c r="S375" s="161"/>
      <c r="T375" s="161"/>
    </row>
    <row r="376" spans="1:20" s="160" customFormat="1" ht="15" customHeight="1">
      <c r="A376" s="165"/>
      <c r="B376" s="166"/>
      <c r="C376" s="158"/>
      <c r="D376" s="164"/>
      <c r="E376" s="214"/>
      <c r="F376" s="204"/>
      <c r="H376" s="161"/>
      <c r="I376" s="161"/>
      <c r="J376" s="161"/>
      <c r="K376" s="161"/>
      <c r="L376" s="161"/>
      <c r="M376" s="161"/>
      <c r="N376" s="161"/>
      <c r="O376" s="161"/>
      <c r="P376" s="161"/>
      <c r="Q376" s="161"/>
      <c r="R376" s="161"/>
      <c r="S376" s="161"/>
      <c r="T376" s="161"/>
    </row>
    <row r="377" spans="1:20" s="160" customFormat="1" ht="15" customHeight="1">
      <c r="A377" s="165"/>
      <c r="B377" s="166"/>
      <c r="C377" s="158"/>
      <c r="D377" s="164"/>
      <c r="E377" s="214"/>
      <c r="F377" s="204"/>
      <c r="H377" s="161"/>
      <c r="I377" s="161"/>
      <c r="J377" s="161"/>
      <c r="K377" s="161"/>
      <c r="L377" s="161"/>
      <c r="M377" s="161"/>
      <c r="N377" s="161"/>
      <c r="O377" s="161"/>
      <c r="P377" s="161"/>
      <c r="Q377" s="161"/>
      <c r="R377" s="161"/>
      <c r="S377" s="161"/>
      <c r="T377" s="161"/>
    </row>
    <row r="378" spans="1:20" s="160" customFormat="1" ht="15" customHeight="1">
      <c r="A378" s="165"/>
      <c r="B378" s="166"/>
      <c r="C378" s="158"/>
      <c r="D378" s="164"/>
      <c r="E378" s="214"/>
      <c r="F378" s="204"/>
      <c r="H378" s="161"/>
      <c r="I378" s="161"/>
      <c r="J378" s="161"/>
      <c r="K378" s="161"/>
      <c r="L378" s="161"/>
      <c r="M378" s="161"/>
      <c r="N378" s="161"/>
      <c r="O378" s="161"/>
      <c r="P378" s="161"/>
      <c r="Q378" s="161"/>
      <c r="R378" s="161"/>
      <c r="S378" s="161"/>
      <c r="T378" s="161"/>
    </row>
    <row r="379" spans="1:20" s="160" customFormat="1" ht="15" customHeight="1">
      <c r="A379" s="165"/>
      <c r="B379" s="166"/>
      <c r="C379" s="158"/>
      <c r="D379" s="164"/>
      <c r="E379" s="214"/>
      <c r="F379" s="204"/>
      <c r="H379" s="161"/>
      <c r="I379" s="161"/>
      <c r="J379" s="161"/>
      <c r="K379" s="161"/>
      <c r="L379" s="161"/>
      <c r="M379" s="161"/>
      <c r="N379" s="161"/>
      <c r="O379" s="161"/>
      <c r="P379" s="161"/>
      <c r="Q379" s="161"/>
      <c r="R379" s="161"/>
      <c r="S379" s="161"/>
      <c r="T379" s="161"/>
    </row>
    <row r="380" spans="1:20" s="160" customFormat="1" ht="15" customHeight="1">
      <c r="A380" s="165"/>
      <c r="B380" s="166"/>
      <c r="C380" s="158"/>
      <c r="D380" s="164"/>
      <c r="E380" s="214"/>
      <c r="F380" s="204"/>
      <c r="H380" s="161"/>
      <c r="I380" s="161"/>
      <c r="J380" s="161"/>
      <c r="K380" s="161"/>
      <c r="L380" s="161"/>
      <c r="M380" s="161"/>
      <c r="N380" s="161"/>
      <c r="O380" s="161"/>
      <c r="P380" s="161"/>
      <c r="Q380" s="161"/>
      <c r="R380" s="161"/>
      <c r="S380" s="161"/>
      <c r="T380" s="161"/>
    </row>
    <row r="381" spans="1:20" s="160" customFormat="1" ht="15" customHeight="1">
      <c r="A381" s="165"/>
      <c r="B381" s="166"/>
      <c r="C381" s="158"/>
      <c r="D381" s="164"/>
      <c r="E381" s="214"/>
      <c r="F381" s="204"/>
      <c r="H381" s="161"/>
      <c r="I381" s="161"/>
      <c r="J381" s="161"/>
      <c r="K381" s="161"/>
      <c r="L381" s="161"/>
      <c r="M381" s="161"/>
      <c r="N381" s="161"/>
      <c r="O381" s="161"/>
      <c r="P381" s="161"/>
      <c r="Q381" s="161"/>
      <c r="R381" s="161"/>
      <c r="S381" s="161"/>
      <c r="T381" s="161"/>
    </row>
    <row r="382" spans="1:20" s="160" customFormat="1" ht="15" customHeight="1">
      <c r="A382" s="165"/>
      <c r="B382" s="166"/>
      <c r="C382" s="158"/>
      <c r="D382" s="164"/>
      <c r="E382" s="214"/>
      <c r="F382" s="204"/>
      <c r="H382" s="161"/>
      <c r="I382" s="161"/>
      <c r="J382" s="161"/>
      <c r="K382" s="161"/>
      <c r="L382" s="161"/>
      <c r="M382" s="161"/>
      <c r="N382" s="161"/>
      <c r="O382" s="161"/>
      <c r="P382" s="161"/>
      <c r="Q382" s="161"/>
      <c r="R382" s="161"/>
      <c r="S382" s="161"/>
      <c r="T382" s="161"/>
    </row>
    <row r="383" spans="1:20" s="160" customFormat="1" ht="15" customHeight="1">
      <c r="A383" s="165"/>
      <c r="B383" s="166"/>
      <c r="C383" s="158"/>
      <c r="D383" s="164"/>
      <c r="E383" s="214"/>
      <c r="F383" s="204"/>
      <c r="H383" s="161"/>
      <c r="I383" s="161"/>
      <c r="J383" s="161"/>
      <c r="K383" s="161"/>
      <c r="L383" s="161"/>
      <c r="M383" s="161"/>
      <c r="N383" s="161"/>
      <c r="O383" s="161"/>
      <c r="P383" s="161"/>
      <c r="Q383" s="161"/>
      <c r="R383" s="161"/>
      <c r="S383" s="161"/>
      <c r="T383" s="161"/>
    </row>
    <row r="384" spans="1:20" s="160" customFormat="1" ht="15" customHeight="1">
      <c r="A384" s="165"/>
      <c r="B384" s="166"/>
      <c r="C384" s="158"/>
      <c r="D384" s="164"/>
      <c r="E384" s="214"/>
      <c r="F384" s="204"/>
      <c r="H384" s="161"/>
      <c r="I384" s="161"/>
      <c r="J384" s="161"/>
      <c r="K384" s="161"/>
      <c r="L384" s="161"/>
      <c r="M384" s="161"/>
      <c r="N384" s="161"/>
      <c r="O384" s="161"/>
      <c r="P384" s="161"/>
      <c r="Q384" s="161"/>
      <c r="R384" s="161"/>
      <c r="S384" s="161"/>
      <c r="T384" s="161"/>
    </row>
    <row r="385" spans="1:20" s="160" customFormat="1" ht="15" customHeight="1">
      <c r="A385" s="165"/>
      <c r="B385" s="166"/>
      <c r="C385" s="158"/>
      <c r="D385" s="164"/>
      <c r="E385" s="214"/>
      <c r="F385" s="204"/>
      <c r="H385" s="161"/>
      <c r="I385" s="161"/>
      <c r="J385" s="161"/>
      <c r="K385" s="161"/>
      <c r="L385" s="161"/>
      <c r="M385" s="161"/>
      <c r="N385" s="161"/>
      <c r="O385" s="161"/>
      <c r="P385" s="161"/>
      <c r="Q385" s="161"/>
      <c r="R385" s="161"/>
      <c r="S385" s="161"/>
      <c r="T385" s="161"/>
    </row>
    <row r="386" spans="1:20" s="160" customFormat="1" ht="15" customHeight="1">
      <c r="A386" s="165"/>
      <c r="B386" s="166"/>
      <c r="C386" s="158"/>
      <c r="D386" s="164"/>
      <c r="E386" s="214"/>
      <c r="F386" s="204"/>
      <c r="H386" s="161"/>
      <c r="I386" s="161"/>
      <c r="J386" s="161"/>
      <c r="K386" s="161"/>
      <c r="L386" s="161"/>
      <c r="M386" s="161"/>
      <c r="N386" s="161"/>
      <c r="O386" s="161"/>
      <c r="P386" s="161"/>
      <c r="Q386" s="161"/>
      <c r="R386" s="161"/>
      <c r="S386" s="161"/>
      <c r="T386" s="161"/>
    </row>
    <row r="387" spans="1:20" s="160" customFormat="1" ht="15" customHeight="1">
      <c r="A387" s="165"/>
      <c r="B387" s="166"/>
      <c r="C387" s="158"/>
      <c r="D387" s="164"/>
      <c r="E387" s="214"/>
      <c r="F387" s="204"/>
      <c r="H387" s="161"/>
      <c r="I387" s="161"/>
      <c r="J387" s="161"/>
      <c r="K387" s="161"/>
      <c r="L387" s="161"/>
      <c r="M387" s="161"/>
      <c r="N387" s="161"/>
      <c r="O387" s="161"/>
      <c r="P387" s="161"/>
      <c r="Q387" s="161"/>
      <c r="R387" s="161"/>
      <c r="S387" s="161"/>
      <c r="T387" s="161"/>
    </row>
    <row r="388" spans="1:20" s="160" customFormat="1" ht="15" customHeight="1">
      <c r="A388" s="165"/>
      <c r="B388" s="166"/>
      <c r="C388" s="158"/>
      <c r="D388" s="164"/>
      <c r="E388" s="214"/>
      <c r="F388" s="204"/>
      <c r="H388" s="161"/>
      <c r="I388" s="161"/>
      <c r="J388" s="161"/>
      <c r="K388" s="161"/>
      <c r="L388" s="161"/>
      <c r="M388" s="161"/>
      <c r="N388" s="161"/>
      <c r="O388" s="161"/>
      <c r="P388" s="161"/>
      <c r="Q388" s="161"/>
      <c r="R388" s="161"/>
      <c r="S388" s="161"/>
      <c r="T388" s="161"/>
    </row>
  </sheetData>
  <pageMargins left="0.7" right="0.7" top="0.75" bottom="0.75" header="0.3" footer="0.3"/>
  <pageSetup scale="95" orientation="portrait"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1 Preliminaries</vt:lpstr>
      <vt:lpstr>MAIN BLOCK</vt:lpstr>
      <vt:lpstr>2 MAIN BUILDING 1</vt:lpstr>
      <vt:lpstr>3 Kitchen and dinning</vt:lpstr>
      <vt:lpstr>Sheet1</vt:lpstr>
      <vt:lpstr>4 SECURITY OFFICE</vt:lpstr>
      <vt:lpstr>5 MAIN TOILET</vt:lpstr>
      <vt:lpstr>6 SECURITY TOILET</vt:lpstr>
      <vt:lpstr>7 SECURITY FENCES</vt:lpstr>
      <vt:lpstr>8 WATCH TOWERS</vt:lpstr>
      <vt:lpstr>9 GATES</vt:lpstr>
      <vt:lpstr>10 SEPTIC TANK</vt:lpstr>
      <vt:lpstr>11 GENERATOR SHED and instal</vt:lpstr>
      <vt:lpstr>12 WATER STORAGE TANKS</vt:lpstr>
      <vt:lpstr>13STREET LIGHTS</vt:lpstr>
      <vt:lpstr>14Children Play area</vt:lpstr>
      <vt:lpstr>Grand summary</vt:lpstr>
      <vt:lpstr>'12 WATER STORAGE TANKS'!Print_Area</vt:lpstr>
      <vt:lpstr>'14Children Play area'!Print_Area</vt:lpstr>
      <vt:lpstr>'2 MAIN BUILDING 1'!Print_Area</vt:lpstr>
      <vt:lpstr>'3 Kitchen and dinning'!Print_Area</vt:lpstr>
      <vt:lpstr>'4 SECURITY OFFICE'!Print_Area</vt:lpstr>
      <vt:lpstr>'9 GATES'!Print_Area</vt:lpstr>
      <vt:lpstr>'Grand summary'!Print_Area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MOHAMED Abdi</cp:lastModifiedBy>
  <cp:lastPrinted>2017-08-18T07:36:02Z</cp:lastPrinted>
  <dcterms:created xsi:type="dcterms:W3CDTF">2014-10-07T00:35:15Z</dcterms:created>
  <dcterms:modified xsi:type="dcterms:W3CDTF">2017-08-22T05:57:32Z</dcterms:modified>
</cp:coreProperties>
</file>