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6195" tabRatio="856"/>
  </bookViews>
  <sheets>
    <sheet name="BOQ" sheetId="15" r:id="rId1"/>
    <sheet name="WALLS" sheetId="26" r:id="rId2"/>
    <sheet name="STEEL STRUCTURE" sheetId="27" r:id="rId3"/>
    <sheet name="CEILING" sheetId="20" r:id="rId4"/>
    <sheet name="FLOORING" sheetId="28" r:id="rId5"/>
    <sheet name="ELECTRICAL" sheetId="30" r:id="rId6"/>
    <sheet name="LIGHTING" sheetId="23" r:id="rId7"/>
    <sheet name="DATA" sheetId="31" r:id="rId8"/>
    <sheet name="FIRE PROTECTION" sheetId="29" r:id="rId9"/>
  </sheets>
  <definedNames>
    <definedName name="_xlnm.Print_Area" localSheetId="0">BOQ!$A$1:$F$274</definedName>
    <definedName name="_xlnm.Print_Titles" localSheetId="0">BOQ!$1:$2</definedName>
  </definedNames>
  <calcPr calcId="145621"/>
</workbook>
</file>

<file path=xl/calcChain.xml><?xml version="1.0" encoding="utf-8"?>
<calcChain xmlns="http://schemas.openxmlformats.org/spreadsheetml/2006/main">
  <c r="F31" i="15" l="1"/>
  <c r="F201" i="15"/>
  <c r="F205" i="15" l="1"/>
  <c r="F204" i="15"/>
  <c r="F272" i="15"/>
  <c r="F271" i="15"/>
  <c r="F270" i="15"/>
  <c r="F269" i="15"/>
  <c r="F268" i="15"/>
  <c r="F265" i="15"/>
  <c r="F264" i="15"/>
  <c r="F263" i="15"/>
  <c r="F262" i="15"/>
  <c r="F261" i="15"/>
  <c r="F260" i="15"/>
  <c r="F259" i="15"/>
  <c r="F258" i="15"/>
  <c r="F255" i="15"/>
  <c r="F253" i="15"/>
  <c r="F251" i="15"/>
  <c r="F249" i="15"/>
  <c r="F245" i="15"/>
  <c r="F244" i="15"/>
  <c r="F243" i="15"/>
  <c r="F239" i="15"/>
  <c r="F235" i="15"/>
  <c r="F211" i="15"/>
  <c r="F212" i="15"/>
  <c r="F213" i="15"/>
  <c r="F214" i="15"/>
  <c r="F215" i="15"/>
  <c r="F216" i="15"/>
  <c r="F217" i="15"/>
  <c r="F219" i="15"/>
  <c r="F210" i="15"/>
  <c r="F209" i="15"/>
  <c r="F208" i="15"/>
  <c r="F199" i="15"/>
  <c r="F197" i="15"/>
  <c r="F195" i="15"/>
  <c r="F193" i="15"/>
  <c r="F191" i="15"/>
  <c r="F189" i="15"/>
  <c r="F187" i="15"/>
  <c r="F176" i="15"/>
  <c r="F175" i="15"/>
  <c r="F174" i="15"/>
  <c r="F173" i="15"/>
  <c r="F172" i="15"/>
  <c r="F171" i="15"/>
  <c r="F141" i="15"/>
  <c r="F137" i="15"/>
  <c r="F136" i="15"/>
  <c r="F133" i="15"/>
  <c r="F132" i="15"/>
  <c r="F131" i="15"/>
  <c r="F130" i="15"/>
  <c r="F129" i="15"/>
  <c r="F128" i="15"/>
  <c r="F127" i="15"/>
  <c r="F126" i="15"/>
  <c r="F125" i="15"/>
  <c r="F124" i="15"/>
  <c r="F123" i="15"/>
  <c r="F122" i="15"/>
  <c r="F121" i="15"/>
  <c r="F120" i="15"/>
  <c r="F119" i="15"/>
  <c r="F110" i="15"/>
  <c r="F106" i="15"/>
  <c r="F95" i="15"/>
  <c r="F94" i="15"/>
  <c r="F93" i="15"/>
  <c r="F71" i="15"/>
  <c r="F70" i="15"/>
  <c r="F55" i="15"/>
  <c r="F57" i="15"/>
  <c r="F59" i="15"/>
  <c r="F62" i="15"/>
  <c r="F63" i="15"/>
  <c r="F47" i="15"/>
  <c r="F29" i="15"/>
  <c r="F25" i="15"/>
  <c r="F21" i="15" s="1"/>
  <c r="F24" i="15"/>
  <c r="F19" i="15"/>
  <c r="F18" i="15"/>
  <c r="F17" i="15"/>
  <c r="F14" i="15" s="1"/>
  <c r="F9" i="15"/>
  <c r="F10" i="15"/>
  <c r="F11" i="15"/>
  <c r="F12" i="15"/>
  <c r="F8" i="15"/>
  <c r="F27" i="15"/>
  <c r="F185" i="15" l="1"/>
  <c r="F116" i="15"/>
  <c r="F5" i="15"/>
  <c r="F3" i="15" s="1"/>
  <c r="D73" i="15"/>
  <c r="F73" i="15" s="1"/>
  <c r="B67" i="23"/>
  <c r="D154" i="15" s="1"/>
  <c r="F154" i="15" s="1"/>
  <c r="C67" i="23"/>
  <c r="D155" i="15" s="1"/>
  <c r="F155" i="15" s="1"/>
  <c r="N67" i="23"/>
  <c r="D168" i="15" s="1"/>
  <c r="F168" i="15" s="1"/>
  <c r="M67" i="23"/>
  <c r="D167" i="15" s="1"/>
  <c r="F167" i="15" s="1"/>
  <c r="L67" i="23"/>
  <c r="D166" i="15" s="1"/>
  <c r="F166" i="15" s="1"/>
  <c r="K67" i="23"/>
  <c r="D163" i="15" s="1"/>
  <c r="F163" i="15" s="1"/>
  <c r="J67" i="23"/>
  <c r="D162" i="15" s="1"/>
  <c r="F162" i="15" s="1"/>
  <c r="I67" i="23"/>
  <c r="D161" i="15" s="1"/>
  <c r="F161" i="15" s="1"/>
  <c r="H67" i="23"/>
  <c r="D160" i="15" s="1"/>
  <c r="F160" i="15" s="1"/>
  <c r="G67" i="23"/>
  <c r="D159" i="15" s="1"/>
  <c r="F159" i="15" s="1"/>
  <c r="F67" i="23"/>
  <c r="D158" i="15" s="1"/>
  <c r="F158" i="15" s="1"/>
  <c r="E67" i="23"/>
  <c r="D157" i="15" s="1"/>
  <c r="F157" i="15" s="1"/>
  <c r="D67" i="23"/>
  <c r="D156" i="15" s="1"/>
  <c r="F156" i="15" s="1"/>
  <c r="D183" i="15" l="1"/>
  <c r="F183" i="15" s="1"/>
  <c r="D182" i="15"/>
  <c r="F182" i="15" s="1"/>
  <c r="H67" i="31"/>
  <c r="G67" i="31"/>
  <c r="F67" i="31"/>
  <c r="E67" i="31"/>
  <c r="D67" i="31"/>
  <c r="C67" i="31"/>
  <c r="B67" i="31"/>
  <c r="D181" i="15" s="1"/>
  <c r="F181" i="15" s="1"/>
  <c r="D144" i="15"/>
  <c r="F144" i="15" s="1"/>
  <c r="H67" i="30"/>
  <c r="D151" i="15" s="1"/>
  <c r="F151" i="15" s="1"/>
  <c r="G67" i="30"/>
  <c r="D149" i="15" s="1"/>
  <c r="F149" i="15" s="1"/>
  <c r="F67" i="30"/>
  <c r="D148" i="15" s="1"/>
  <c r="F148" i="15" s="1"/>
  <c r="E67" i="30"/>
  <c r="D147" i="15" s="1"/>
  <c r="F147" i="15" s="1"/>
  <c r="D67" i="30"/>
  <c r="D146" i="15" s="1"/>
  <c r="F146" i="15" s="1"/>
  <c r="B67" i="30"/>
  <c r="F178" i="15" l="1"/>
  <c r="G23" i="20"/>
  <c r="G67" i="20" s="1"/>
  <c r="D114" i="15" s="1"/>
  <c r="F114" i="15" s="1"/>
  <c r="G22" i="20"/>
  <c r="D251" i="15"/>
  <c r="C67" i="30"/>
  <c r="D145" i="15" s="1"/>
  <c r="F145" i="15" s="1"/>
  <c r="F139" i="15" s="1"/>
  <c r="D247" i="15"/>
  <c r="F247" i="15" s="1"/>
  <c r="D272" i="15"/>
  <c r="D271" i="15"/>
  <c r="D270" i="15"/>
  <c r="D269" i="15"/>
  <c r="D268" i="15"/>
  <c r="D55" i="15"/>
  <c r="D245" i="15"/>
  <c r="D244" i="15"/>
  <c r="D243" i="15"/>
  <c r="D249" i="15"/>
  <c r="D239" i="15"/>
  <c r="J62" i="28"/>
  <c r="J61" i="28"/>
  <c r="J58" i="28"/>
  <c r="J57" i="28"/>
  <c r="J59" i="28"/>
  <c r="J56" i="28"/>
  <c r="J55" i="28"/>
  <c r="J54" i="28"/>
  <c r="J53" i="28"/>
  <c r="J52" i="28"/>
  <c r="J41" i="28"/>
  <c r="J35" i="28"/>
  <c r="J34" i="28"/>
  <c r="J25" i="28"/>
  <c r="J23" i="28"/>
  <c r="J22" i="28"/>
  <c r="J21" i="28"/>
  <c r="J20" i="28"/>
  <c r="J19" i="28"/>
  <c r="J16" i="28"/>
  <c r="J15" i="28"/>
  <c r="J14" i="28"/>
  <c r="J13" i="28"/>
  <c r="J12" i="28"/>
  <c r="J9" i="28"/>
  <c r="H67" i="29"/>
  <c r="D233" i="15" s="1"/>
  <c r="F233" i="15" s="1"/>
  <c r="D227" i="15"/>
  <c r="F227" i="15" s="1"/>
  <c r="D231" i="15"/>
  <c r="F231" i="15" s="1"/>
  <c r="D230" i="15"/>
  <c r="F230" i="15" s="1"/>
  <c r="G67" i="29"/>
  <c r="F67" i="29"/>
  <c r="D5" i="29"/>
  <c r="D6" i="29"/>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58" i="29"/>
  <c r="D59" i="29"/>
  <c r="D60" i="29"/>
  <c r="D61" i="29"/>
  <c r="D62" i="29"/>
  <c r="D63" i="29"/>
  <c r="D64" i="29"/>
  <c r="D65" i="29"/>
  <c r="D66" i="29"/>
  <c r="D4" i="29"/>
  <c r="E67" i="29"/>
  <c r="C67" i="29"/>
  <c r="G57" i="20"/>
  <c r="D112" i="15"/>
  <c r="F112" i="15" s="1"/>
  <c r="F67" i="20"/>
  <c r="F57" i="20"/>
  <c r="E8" i="20"/>
  <c r="E9" i="20"/>
  <c r="E11" i="20"/>
  <c r="E12" i="20"/>
  <c r="E13" i="20"/>
  <c r="E14" i="20"/>
  <c r="E15" i="20"/>
  <c r="E16" i="20"/>
  <c r="E19" i="20"/>
  <c r="E20" i="20"/>
  <c r="E21" i="20"/>
  <c r="E22" i="20"/>
  <c r="E23" i="20"/>
  <c r="E24" i="20"/>
  <c r="E25" i="20"/>
  <c r="E26" i="20"/>
  <c r="E27" i="20"/>
  <c r="E34" i="20"/>
  <c r="E43" i="20"/>
  <c r="E44" i="20"/>
  <c r="E52" i="20"/>
  <c r="E53" i="20"/>
  <c r="E54" i="20"/>
  <c r="E55" i="20"/>
  <c r="E56" i="20"/>
  <c r="E57" i="20"/>
  <c r="E58" i="20"/>
  <c r="E59" i="20"/>
  <c r="E60" i="20"/>
  <c r="E62" i="20"/>
  <c r="F16" i="20"/>
  <c r="F23" i="20"/>
  <c r="F22" i="20"/>
  <c r="D106" i="15"/>
  <c r="D104" i="15"/>
  <c r="F104" i="15" s="1"/>
  <c r="D103" i="15"/>
  <c r="F103" i="15" s="1"/>
  <c r="D101" i="15"/>
  <c r="F101" i="15" s="1"/>
  <c r="D100" i="15"/>
  <c r="F100" i="15" s="1"/>
  <c r="E142" i="26"/>
  <c r="D153" i="26"/>
  <c r="E153" i="26" s="1"/>
  <c r="D152" i="26"/>
  <c r="E152" i="26" s="1"/>
  <c r="D151" i="26"/>
  <c r="E151" i="26" s="1"/>
  <c r="D150" i="26"/>
  <c r="E150" i="26" s="1"/>
  <c r="E145" i="26"/>
  <c r="E146" i="26"/>
  <c r="E147" i="26"/>
  <c r="E148" i="26"/>
  <c r="E149" i="26"/>
  <c r="E144" i="26"/>
  <c r="D149" i="26"/>
  <c r="D148" i="26"/>
  <c r="D147" i="26"/>
  <c r="D146" i="26"/>
  <c r="D145" i="26"/>
  <c r="D144" i="26"/>
  <c r="E128" i="26"/>
  <c r="E126" i="26"/>
  <c r="E120" i="26" s="1"/>
  <c r="E124" i="26"/>
  <c r="E123" i="26"/>
  <c r="E125" i="26"/>
  <c r="E127" i="26"/>
  <c r="E129" i="26"/>
  <c r="E130" i="26"/>
  <c r="E131" i="26"/>
  <c r="E132" i="26"/>
  <c r="E133" i="26"/>
  <c r="E134" i="26"/>
  <c r="E135" i="26"/>
  <c r="E136" i="26"/>
  <c r="E137" i="26"/>
  <c r="E138" i="26"/>
  <c r="E139" i="26"/>
  <c r="E140" i="26"/>
  <c r="E141" i="26"/>
  <c r="E122" i="26"/>
  <c r="E109" i="26"/>
  <c r="D102" i="15" s="1"/>
  <c r="F102" i="15" s="1"/>
  <c r="E119" i="26"/>
  <c r="E117" i="26"/>
  <c r="E114" i="26"/>
  <c r="E112" i="26"/>
  <c r="E115" i="26"/>
  <c r="E113" i="26"/>
  <c r="E111" i="26"/>
  <c r="E71"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73" i="26"/>
  <c r="D81" i="15"/>
  <c r="F81" i="15" s="1"/>
  <c r="D82" i="15"/>
  <c r="F82" i="15" s="1"/>
  <c r="D83" i="15"/>
  <c r="F83" i="15" s="1"/>
  <c r="D84" i="15"/>
  <c r="F84" i="15" s="1"/>
  <c r="D80" i="15"/>
  <c r="F80" i="15" s="1"/>
  <c r="D71" i="15"/>
  <c r="H11" i="28"/>
  <c r="H60" i="28"/>
  <c r="D88" i="15" s="1"/>
  <c r="F88" i="15" s="1"/>
  <c r="I67" i="28"/>
  <c r="G67" i="28"/>
  <c r="F66" i="28"/>
  <c r="F65" i="28"/>
  <c r="F64" i="28"/>
  <c r="E63" i="28"/>
  <c r="F62" i="28"/>
  <c r="F61" i="28"/>
  <c r="G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F18" i="28"/>
  <c r="F17" i="28"/>
  <c r="E16" i="28"/>
  <c r="F11" i="28"/>
  <c r="E9" i="28"/>
  <c r="E15" i="28"/>
  <c r="E14" i="28"/>
  <c r="E13" i="28"/>
  <c r="E12" i="28"/>
  <c r="D67" i="28"/>
  <c r="D75" i="15" s="1"/>
  <c r="F75" i="15" s="1"/>
  <c r="C67" i="28"/>
  <c r="D67" i="15" s="1"/>
  <c r="F67" i="15" s="1"/>
  <c r="D47" i="15"/>
  <c r="D241" i="15" l="1"/>
  <c r="F241" i="15" s="1"/>
  <c r="F237" i="15" s="1"/>
  <c r="H67" i="28"/>
  <c r="D87" i="15"/>
  <c r="F87" i="15" s="1"/>
  <c r="J67" i="28"/>
  <c r="D67" i="29"/>
  <c r="D225" i="15" s="1"/>
  <c r="F225" i="15" s="1"/>
  <c r="B67" i="29"/>
  <c r="D224" i="15" s="1"/>
  <c r="F224" i="15" s="1"/>
  <c r="F221" i="15" s="1"/>
  <c r="D110" i="15"/>
  <c r="D142" i="26"/>
  <c r="F67" i="28"/>
  <c r="D77" i="15" s="1"/>
  <c r="F77" i="15" s="1"/>
  <c r="E67" i="28"/>
  <c r="D90" i="15" s="1"/>
  <c r="F90" i="15" s="1"/>
  <c r="F65" i="15" l="1"/>
  <c r="D51" i="15"/>
  <c r="F51" i="15" s="1"/>
  <c r="D67" i="20"/>
  <c r="C67" i="20"/>
  <c r="D53" i="15" s="1"/>
  <c r="F53" i="15" s="1"/>
  <c r="B16" i="20"/>
  <c r="B67" i="20" s="1"/>
  <c r="E67" i="20" s="1"/>
  <c r="D108" i="15" s="1"/>
  <c r="F108" i="15" s="1"/>
  <c r="F97" i="15" s="1"/>
  <c r="D45" i="15"/>
  <c r="F45" i="15" s="1"/>
  <c r="D44" i="15"/>
  <c r="F44" i="15" s="1"/>
  <c r="D32" i="27"/>
  <c r="D2" i="27"/>
  <c r="D76" i="27"/>
  <c r="D74" i="27"/>
  <c r="D75" i="27"/>
  <c r="D77" i="27"/>
  <c r="D78" i="27"/>
  <c r="D79" i="27"/>
  <c r="D73" i="27"/>
  <c r="D71" i="27"/>
  <c r="D70" i="27"/>
  <c r="D69" i="27"/>
  <c r="D68" i="27"/>
  <c r="D67" i="27"/>
  <c r="D66" i="27"/>
  <c r="D65" i="27"/>
  <c r="D64" i="27"/>
  <c r="D63" i="27"/>
  <c r="D62" i="27"/>
  <c r="D61" i="27"/>
  <c r="D60" i="27"/>
  <c r="D59" i="27"/>
  <c r="D58" i="27"/>
  <c r="D50" i="27"/>
  <c r="D49" i="27"/>
  <c r="D48" i="27"/>
  <c r="D47" i="27"/>
  <c r="D46" i="27"/>
  <c r="D45" i="27"/>
  <c r="D56" i="27"/>
  <c r="D55" i="27"/>
  <c r="D54" i="27"/>
  <c r="D53" i="27"/>
  <c r="D52" i="27"/>
  <c r="D43" i="27"/>
  <c r="D39" i="27"/>
  <c r="D42" i="27"/>
  <c r="D41" i="27"/>
  <c r="D40" i="27"/>
  <c r="D38" i="27"/>
  <c r="D36" i="27"/>
  <c r="D34" i="27"/>
  <c r="D31" i="27"/>
  <c r="D30" i="27"/>
  <c r="D29" i="27"/>
  <c r="D28" i="27"/>
  <c r="D27" i="27"/>
  <c r="D26" i="27"/>
  <c r="D25" i="27"/>
  <c r="D24" i="27"/>
  <c r="D23" i="27"/>
  <c r="D22" i="27"/>
  <c r="D21" i="27"/>
  <c r="D20" i="27"/>
  <c r="D19" i="27"/>
  <c r="D18" i="27"/>
  <c r="D17" i="27"/>
  <c r="D16" i="27"/>
  <c r="D15" i="27"/>
  <c r="D14" i="27"/>
  <c r="D13" i="27"/>
  <c r="D12" i="27"/>
  <c r="D11" i="27"/>
  <c r="D10" i="27"/>
  <c r="D9" i="27"/>
  <c r="D8" i="27"/>
  <c r="D7" i="27"/>
  <c r="D6" i="27"/>
  <c r="D5" i="27"/>
  <c r="D4" i="27"/>
  <c r="D141" i="26"/>
  <c r="D140" i="26"/>
  <c r="D139" i="26"/>
  <c r="D138" i="26"/>
  <c r="D137" i="26"/>
  <c r="D136" i="26"/>
  <c r="D135" i="26"/>
  <c r="D134" i="26"/>
  <c r="D133" i="26"/>
  <c r="D132" i="26"/>
  <c r="D131" i="26"/>
  <c r="D130" i="26"/>
  <c r="D129" i="26"/>
  <c r="D128" i="26"/>
  <c r="D127" i="26"/>
  <c r="D126" i="26"/>
  <c r="D125" i="26"/>
  <c r="D124" i="26"/>
  <c r="D123" i="26"/>
  <c r="D122" i="26"/>
  <c r="D118" i="26"/>
  <c r="D117" i="26"/>
  <c r="D116" i="26"/>
  <c r="D115" i="26"/>
  <c r="D114" i="26"/>
  <c r="D113" i="26"/>
  <c r="D112" i="26"/>
  <c r="D111" i="26"/>
  <c r="D119" i="26"/>
  <c r="D5" i="26"/>
  <c r="E5" i="26" s="1"/>
  <c r="D6" i="26"/>
  <c r="E6" i="26" s="1"/>
  <c r="D7" i="26"/>
  <c r="E7" i="26" s="1"/>
  <c r="D8" i="26"/>
  <c r="E8" i="26" s="1"/>
  <c r="D9" i="26"/>
  <c r="E9" i="26" s="1"/>
  <c r="D10" i="26"/>
  <c r="E10" i="26" s="1"/>
  <c r="D11" i="26"/>
  <c r="E11" i="26" s="1"/>
  <c r="D12" i="26"/>
  <c r="E12" i="26" s="1"/>
  <c r="D13" i="26"/>
  <c r="E13" i="26" s="1"/>
  <c r="D14" i="26"/>
  <c r="E14" i="26" s="1"/>
  <c r="D15" i="26"/>
  <c r="E15" i="26" s="1"/>
  <c r="D16" i="26"/>
  <c r="E16" i="26" s="1"/>
  <c r="D17" i="26"/>
  <c r="E17" i="26" s="1"/>
  <c r="D18" i="26"/>
  <c r="E18" i="26" s="1"/>
  <c r="D19" i="26"/>
  <c r="E19" i="26" s="1"/>
  <c r="D20" i="26"/>
  <c r="E20" i="26" s="1"/>
  <c r="D21" i="26"/>
  <c r="E21" i="26" s="1"/>
  <c r="D22" i="26"/>
  <c r="E22" i="26" s="1"/>
  <c r="D23" i="26"/>
  <c r="E23" i="26" s="1"/>
  <c r="D24" i="26"/>
  <c r="E24" i="26" s="1"/>
  <c r="D25" i="26"/>
  <c r="E25" i="26" s="1"/>
  <c r="D26" i="26"/>
  <c r="E26" i="26" s="1"/>
  <c r="D27" i="26"/>
  <c r="E27" i="26" s="1"/>
  <c r="D28" i="26"/>
  <c r="E28" i="26" s="1"/>
  <c r="D29" i="26"/>
  <c r="E29" i="26" s="1"/>
  <c r="D30" i="26"/>
  <c r="E30" i="26" s="1"/>
  <c r="D31" i="26"/>
  <c r="E31" i="26" s="1"/>
  <c r="D32" i="26"/>
  <c r="E32" i="26" s="1"/>
  <c r="D33" i="26"/>
  <c r="E33" i="26" s="1"/>
  <c r="D34" i="26"/>
  <c r="E34" i="26" s="1"/>
  <c r="D35" i="26"/>
  <c r="E35" i="26" s="1"/>
  <c r="D36" i="26"/>
  <c r="E36" i="26" s="1"/>
  <c r="D37" i="26"/>
  <c r="E37" i="26" s="1"/>
  <c r="D38" i="26"/>
  <c r="E38" i="26" s="1"/>
  <c r="D39" i="26"/>
  <c r="E39" i="26" s="1"/>
  <c r="D40" i="26"/>
  <c r="E40" i="26" s="1"/>
  <c r="D41" i="26"/>
  <c r="E41" i="26" s="1"/>
  <c r="D42" i="26"/>
  <c r="E42" i="26" s="1"/>
  <c r="D43" i="26"/>
  <c r="E43" i="26" s="1"/>
  <c r="D44" i="26"/>
  <c r="E44" i="26" s="1"/>
  <c r="D45" i="26"/>
  <c r="E45" i="26" s="1"/>
  <c r="D46" i="26"/>
  <c r="E46" i="26" s="1"/>
  <c r="D47" i="26"/>
  <c r="E47" i="26" s="1"/>
  <c r="D48" i="26"/>
  <c r="E48" i="26" s="1"/>
  <c r="D49" i="26"/>
  <c r="E49" i="26" s="1"/>
  <c r="D50" i="26"/>
  <c r="E50" i="26" s="1"/>
  <c r="D51" i="26"/>
  <c r="E51" i="26" s="1"/>
  <c r="D52" i="26"/>
  <c r="E52" i="26" s="1"/>
  <c r="D53" i="26"/>
  <c r="E53" i="26" s="1"/>
  <c r="D54" i="26"/>
  <c r="E54" i="26" s="1"/>
  <c r="D55" i="26"/>
  <c r="E55" i="26" s="1"/>
  <c r="D56" i="26"/>
  <c r="E56" i="26" s="1"/>
  <c r="D57" i="26"/>
  <c r="E57" i="26" s="1"/>
  <c r="D58" i="26"/>
  <c r="E58" i="26" s="1"/>
  <c r="D59" i="26"/>
  <c r="E59" i="26" s="1"/>
  <c r="D60" i="26"/>
  <c r="E60" i="26" s="1"/>
  <c r="D61" i="26"/>
  <c r="E61" i="26" s="1"/>
  <c r="D62" i="26"/>
  <c r="E62" i="26" s="1"/>
  <c r="D63" i="26"/>
  <c r="E63" i="26" s="1"/>
  <c r="D64" i="26"/>
  <c r="E64" i="26" s="1"/>
  <c r="D65" i="26"/>
  <c r="E65" i="26" s="1"/>
  <c r="D66" i="26"/>
  <c r="E66" i="26" s="1"/>
  <c r="D67" i="26"/>
  <c r="E67" i="26" s="1"/>
  <c r="D68" i="26"/>
  <c r="E68" i="26" s="1"/>
  <c r="D69" i="26"/>
  <c r="E69" i="26" s="1"/>
  <c r="D70" i="26"/>
  <c r="E70" i="26" s="1"/>
  <c r="D4" i="26"/>
  <c r="E4" i="26" s="1"/>
  <c r="E2" i="26" s="1"/>
  <c r="F49" i="15" l="1"/>
  <c r="D109" i="26"/>
  <c r="D120" i="26"/>
  <c r="D41" i="15" s="1"/>
  <c r="F41" i="15" s="1"/>
  <c r="D39" i="15" l="1"/>
  <c r="F39" i="15" s="1"/>
  <c r="D108" i="26"/>
  <c r="D107" i="26"/>
  <c r="D106" i="26"/>
  <c r="D105" i="26"/>
  <c r="D104" i="26"/>
  <c r="D103" i="26"/>
  <c r="D102" i="26"/>
  <c r="D101" i="26"/>
  <c r="D100" i="26"/>
  <c r="D99" i="26"/>
  <c r="D98" i="26"/>
  <c r="D97" i="26"/>
  <c r="D96" i="26"/>
  <c r="D95" i="26"/>
  <c r="D94" i="26"/>
  <c r="D93" i="26"/>
  <c r="D92" i="26"/>
  <c r="B80" i="26"/>
  <c r="D80" i="26" s="1"/>
  <c r="B79" i="26"/>
  <c r="D79" i="26" s="1"/>
  <c r="D75" i="26"/>
  <c r="D76" i="26"/>
  <c r="D77" i="26"/>
  <c r="D78" i="26"/>
  <c r="D81" i="26"/>
  <c r="D82" i="26"/>
  <c r="D83" i="26"/>
  <c r="D84" i="26"/>
  <c r="D85" i="26"/>
  <c r="D86" i="26"/>
  <c r="D87" i="26"/>
  <c r="D88" i="26"/>
  <c r="D89" i="26"/>
  <c r="D90" i="26"/>
  <c r="D91" i="26"/>
  <c r="D74" i="26"/>
  <c r="D73" i="26"/>
  <c r="D71" i="26" l="1"/>
  <c r="D2" i="26"/>
  <c r="D35" i="15" l="1"/>
  <c r="F35" i="15" s="1"/>
  <c r="D37" i="15"/>
  <c r="F37" i="15" s="1"/>
  <c r="F33" i="15" l="1"/>
  <c r="F274" i="15" s="1"/>
</calcChain>
</file>

<file path=xl/sharedStrings.xml><?xml version="1.0" encoding="utf-8"?>
<sst xmlns="http://schemas.openxmlformats.org/spreadsheetml/2006/main" count="1275" uniqueCount="700">
  <si>
    <t>DESCRIPTION</t>
  </si>
  <si>
    <t>UNIT</t>
  </si>
  <si>
    <t>TOTAL</t>
  </si>
  <si>
    <t>m²</t>
  </si>
  <si>
    <t>Ceiling</t>
  </si>
  <si>
    <t>Flooring</t>
  </si>
  <si>
    <t>Painting</t>
  </si>
  <si>
    <t>un</t>
  </si>
  <si>
    <t>Electrical</t>
  </si>
  <si>
    <t>Ls</t>
  </si>
  <si>
    <t>Telecommunications</t>
  </si>
  <si>
    <t>Others</t>
  </si>
  <si>
    <t>pw01</t>
  </si>
  <si>
    <t>pw02</t>
  </si>
  <si>
    <t>pw03</t>
  </si>
  <si>
    <t>pw04</t>
  </si>
  <si>
    <t>pw05</t>
  </si>
  <si>
    <t>pw06</t>
  </si>
  <si>
    <t>pw07</t>
  </si>
  <si>
    <t>pw08</t>
  </si>
  <si>
    <t>pw09</t>
  </si>
  <si>
    <t>pw10</t>
  </si>
  <si>
    <t>pw11</t>
  </si>
  <si>
    <t>pw12</t>
  </si>
  <si>
    <t>pw13</t>
  </si>
  <si>
    <t>pw14</t>
  </si>
  <si>
    <t>pw15</t>
  </si>
  <si>
    <t>pw16</t>
  </si>
  <si>
    <t>pw17</t>
  </si>
  <si>
    <t>pw18</t>
  </si>
  <si>
    <t>pw19</t>
  </si>
  <si>
    <t>pw20</t>
  </si>
  <si>
    <t>pw21</t>
  </si>
  <si>
    <t>pw22</t>
  </si>
  <si>
    <t>pw23</t>
  </si>
  <si>
    <t>pw24</t>
  </si>
  <si>
    <t>pw25</t>
  </si>
  <si>
    <t>pw26</t>
  </si>
  <si>
    <t>pw27</t>
  </si>
  <si>
    <t>pw28</t>
  </si>
  <si>
    <t>pw29</t>
  </si>
  <si>
    <t>pw30</t>
  </si>
  <si>
    <t>PT01</t>
  </si>
  <si>
    <t>Supply and install single wall mounted switch</t>
  </si>
  <si>
    <t>Supply and install double wall mounted switch</t>
  </si>
  <si>
    <t>UNIT COST</t>
  </si>
  <si>
    <t>ITEM</t>
  </si>
  <si>
    <t>Wall mounted single power socket</t>
  </si>
  <si>
    <t>Wall mounted double power socket</t>
  </si>
  <si>
    <t>Desk mounted single LAN/PHONE sockets</t>
  </si>
  <si>
    <t>Wall mounted single LAN/PHONE sockets</t>
  </si>
  <si>
    <t>Air Conditioning and ventilation</t>
  </si>
  <si>
    <t>GENERAL REQUIREMENTS</t>
  </si>
  <si>
    <t>A</t>
  </si>
  <si>
    <t>CIVIL WORKS</t>
  </si>
  <si>
    <t>B</t>
  </si>
  <si>
    <t>B.1</t>
  </si>
  <si>
    <t>A.1</t>
  </si>
  <si>
    <t>B.1.1</t>
  </si>
  <si>
    <t>B.2</t>
  </si>
  <si>
    <t>B.2.1</t>
  </si>
  <si>
    <t>B.2.2</t>
  </si>
  <si>
    <t>B.3</t>
  </si>
  <si>
    <t>B.3.1</t>
  </si>
  <si>
    <t>B.4</t>
  </si>
  <si>
    <t>B.4.1</t>
  </si>
  <si>
    <t>B.4.2</t>
  </si>
  <si>
    <t>B.4.3</t>
  </si>
  <si>
    <t>B.5</t>
  </si>
  <si>
    <t>B.5.1</t>
  </si>
  <si>
    <t>B.5.2</t>
  </si>
  <si>
    <t>B.6</t>
  </si>
  <si>
    <t>B.6.1</t>
  </si>
  <si>
    <t>B.6.2</t>
  </si>
  <si>
    <t>B.6.3</t>
  </si>
  <si>
    <t>B.7</t>
  </si>
  <si>
    <t>B.7.1</t>
  </si>
  <si>
    <t>B.8</t>
  </si>
  <si>
    <t>B.8.1</t>
  </si>
  <si>
    <t>B.8.2</t>
  </si>
  <si>
    <t>B.8.4</t>
  </si>
  <si>
    <t>B.8.5</t>
  </si>
  <si>
    <t>B.9</t>
  </si>
  <si>
    <t>B.9.1</t>
  </si>
  <si>
    <t>B.10</t>
  </si>
  <si>
    <t>B.10.1</t>
  </si>
  <si>
    <t>B.10.2</t>
  </si>
  <si>
    <t>B.10.3</t>
  </si>
  <si>
    <t>B.11</t>
  </si>
  <si>
    <t>A.2</t>
  </si>
  <si>
    <t>A.2.1</t>
  </si>
  <si>
    <t>A.3</t>
  </si>
  <si>
    <t>Mobilization/ demobilization</t>
  </si>
  <si>
    <t>Mobilization and demobilization of the contractor's forces and equipment necessary for performing the work required under the contract.</t>
  </si>
  <si>
    <t>Building permits</t>
  </si>
  <si>
    <t>Certificates of completion, Fire protection and Occupancy</t>
  </si>
  <si>
    <t>Projects</t>
  </si>
  <si>
    <t>A.4</t>
  </si>
  <si>
    <t>A.4.1</t>
  </si>
  <si>
    <t>Bonds and Insurance</t>
  </si>
  <si>
    <t>Surety Bonds</t>
  </si>
  <si>
    <t>A.3.1</t>
  </si>
  <si>
    <t>A.1.1</t>
  </si>
  <si>
    <t>As Built Signed and sealed Plans.</t>
  </si>
  <si>
    <t>Assure Surety Bonds and obligatory Insurances for the whole construction period.</t>
  </si>
  <si>
    <t>Permits, Certificates and As Built Plans</t>
  </si>
  <si>
    <t>B.1.2</t>
  </si>
  <si>
    <t>B.5.1.1</t>
  </si>
  <si>
    <t>B.5.1.2</t>
  </si>
  <si>
    <t>B.5.1.3</t>
  </si>
  <si>
    <t>B.5.1.4</t>
  </si>
  <si>
    <t>B.5.1.5</t>
  </si>
  <si>
    <t>B.5.1.6</t>
  </si>
  <si>
    <t>B.5.1.7</t>
  </si>
  <si>
    <t>B.5.2.1</t>
  </si>
  <si>
    <t>B.5.2.2</t>
  </si>
  <si>
    <t>B.6.2.1</t>
  </si>
  <si>
    <t>B.6.2.2</t>
  </si>
  <si>
    <t>B.6.2.3</t>
  </si>
  <si>
    <t>B.6.2.4</t>
  </si>
  <si>
    <t>A.1.1.1</t>
  </si>
  <si>
    <t>A.1.1.2</t>
  </si>
  <si>
    <t>A.1.1.3</t>
  </si>
  <si>
    <t>A.1.1.4</t>
  </si>
  <si>
    <t>A.2.1.1</t>
  </si>
  <si>
    <t>A.2.1.2</t>
  </si>
  <si>
    <t>A.2.1.3</t>
  </si>
  <si>
    <t>A.3.1.1</t>
  </si>
  <si>
    <t>A.3.1.2</t>
  </si>
  <si>
    <t>B.7.1.1</t>
  </si>
  <si>
    <t>B.7.1.2</t>
  </si>
  <si>
    <t>B.7.1.3</t>
  </si>
  <si>
    <t>Fire Safety and Security</t>
  </si>
  <si>
    <t>Fire Protection and Safety</t>
  </si>
  <si>
    <t>pw31</t>
  </si>
  <si>
    <t>pw32</t>
  </si>
  <si>
    <t>pw33</t>
  </si>
  <si>
    <t>pw34</t>
  </si>
  <si>
    <t>pw35</t>
  </si>
  <si>
    <t>pw36</t>
  </si>
  <si>
    <t>pw37</t>
  </si>
  <si>
    <t>pw38</t>
  </si>
  <si>
    <t>pw39</t>
  </si>
  <si>
    <t>pw40</t>
  </si>
  <si>
    <t>pw41</t>
  </si>
  <si>
    <t>pw42</t>
  </si>
  <si>
    <t>pw43</t>
  </si>
  <si>
    <t>pw44</t>
  </si>
  <si>
    <t>pw45</t>
  </si>
  <si>
    <t>pw46</t>
  </si>
  <si>
    <t>pw47</t>
  </si>
  <si>
    <t>pw48</t>
  </si>
  <si>
    <t>pw49</t>
  </si>
  <si>
    <t>pw50</t>
  </si>
  <si>
    <t>pw51</t>
  </si>
  <si>
    <t>pw52</t>
  </si>
  <si>
    <t>pw53</t>
  </si>
  <si>
    <t>pw54</t>
  </si>
  <si>
    <t>pw55</t>
  </si>
  <si>
    <t>pw56</t>
  </si>
  <si>
    <t>pw57</t>
  </si>
  <si>
    <t>pw58</t>
  </si>
  <si>
    <t>pw59</t>
  </si>
  <si>
    <t>pw60</t>
  </si>
  <si>
    <t>pw61</t>
  </si>
  <si>
    <t>pw62</t>
  </si>
  <si>
    <t>pw63</t>
  </si>
  <si>
    <t>pw64</t>
  </si>
  <si>
    <t>pw65</t>
  </si>
  <si>
    <t>height</t>
  </si>
  <si>
    <t>width</t>
  </si>
  <si>
    <t>Construction/ work Insurances</t>
  </si>
  <si>
    <t>lw01</t>
  </si>
  <si>
    <t>lw02</t>
  </si>
  <si>
    <t>lw03</t>
  </si>
  <si>
    <t>lw04</t>
  </si>
  <si>
    <t>lw05</t>
  </si>
  <si>
    <t>lw06</t>
  </si>
  <si>
    <t>lw07</t>
  </si>
  <si>
    <t>lw08</t>
  </si>
  <si>
    <t>lw09</t>
  </si>
  <si>
    <t>lw10</t>
  </si>
  <si>
    <t>lw11</t>
  </si>
  <si>
    <t>lw12</t>
  </si>
  <si>
    <t>lw13</t>
  </si>
  <si>
    <t>lw14</t>
  </si>
  <si>
    <t>lw15</t>
  </si>
  <si>
    <t>lw16</t>
  </si>
  <si>
    <t>lw17</t>
  </si>
  <si>
    <t>lw18</t>
  </si>
  <si>
    <t>lw19</t>
  </si>
  <si>
    <t>lw20</t>
  </si>
  <si>
    <t>lw21</t>
  </si>
  <si>
    <t>lw22</t>
  </si>
  <si>
    <t>lw23</t>
  </si>
  <si>
    <t>lw24</t>
  </si>
  <si>
    <t>lw25</t>
  </si>
  <si>
    <t>lw26</t>
  </si>
  <si>
    <t>OF01</t>
  </si>
  <si>
    <t>OF02</t>
  </si>
  <si>
    <t>OF03</t>
  </si>
  <si>
    <t>OS01</t>
  </si>
  <si>
    <t>OF04</t>
  </si>
  <si>
    <t>ST02</t>
  </si>
  <si>
    <t>OS02</t>
  </si>
  <si>
    <t>OS03</t>
  </si>
  <si>
    <t>OS04</t>
  </si>
  <si>
    <t>OF05</t>
  </si>
  <si>
    <t>OF06</t>
  </si>
  <si>
    <t>OF07</t>
  </si>
  <si>
    <t>OF08</t>
  </si>
  <si>
    <t>OF09</t>
  </si>
  <si>
    <t>OF10</t>
  </si>
  <si>
    <t>OF11</t>
  </si>
  <si>
    <t>OF12</t>
  </si>
  <si>
    <t>OF13</t>
  </si>
  <si>
    <t>OF14</t>
  </si>
  <si>
    <t>OF15</t>
  </si>
  <si>
    <t>OF16</t>
  </si>
  <si>
    <t>OF17</t>
  </si>
  <si>
    <t>OF18</t>
  </si>
  <si>
    <t>OF19</t>
  </si>
  <si>
    <t>OF20</t>
  </si>
  <si>
    <t>SR01</t>
  </si>
  <si>
    <t>MR03</t>
  </si>
  <si>
    <t>B.2.3</t>
  </si>
  <si>
    <t>CR01</t>
  </si>
  <si>
    <t>MR01</t>
  </si>
  <si>
    <t>MR02</t>
  </si>
  <si>
    <t>lm</t>
  </si>
  <si>
    <t>B.3.2</t>
  </si>
  <si>
    <t>B.3.3</t>
  </si>
  <si>
    <t>AC01</t>
  </si>
  <si>
    <t>AC02</t>
  </si>
  <si>
    <t>AC03</t>
  </si>
  <si>
    <t>AC04</t>
  </si>
  <si>
    <t>B.5.1.8</t>
  </si>
  <si>
    <t>B.5.1.9</t>
  </si>
  <si>
    <t>B.5.1.10</t>
  </si>
  <si>
    <t>B.5.1.11</t>
  </si>
  <si>
    <t>B.5.1.12</t>
  </si>
  <si>
    <t>B.5.1.13</t>
  </si>
  <si>
    <t>Doors, Windows and Glass panels</t>
  </si>
  <si>
    <t>Floor mounted double power socket</t>
  </si>
  <si>
    <t>B.6.2.6</t>
  </si>
  <si>
    <t>Desk mounted double power socket</t>
  </si>
  <si>
    <t>Supply and install triple wall mounted switch</t>
  </si>
  <si>
    <t>Floor mounted single LAN/PHONE sockets</t>
  </si>
  <si>
    <t>Dry walls</t>
  </si>
  <si>
    <t>B.8.3</t>
  </si>
  <si>
    <t>B.8.6</t>
  </si>
  <si>
    <t>B.8.7</t>
  </si>
  <si>
    <t>Ensure the delivery and approval of the following documents and drawings to Makati City Hall and PMO (Project Management Office) of 6789 building, accordingly:</t>
  </si>
  <si>
    <t>B.1.3</t>
  </si>
  <si>
    <t>B.3.4</t>
  </si>
  <si>
    <t>OS05</t>
  </si>
  <si>
    <t>OS06</t>
  </si>
  <si>
    <t>pw66</t>
  </si>
  <si>
    <t>pw67</t>
  </si>
  <si>
    <t>lw27</t>
  </si>
  <si>
    <t>lw28</t>
  </si>
  <si>
    <t>lw29</t>
  </si>
  <si>
    <t>lw30</t>
  </si>
  <si>
    <t>lw31</t>
  </si>
  <si>
    <t>lw32</t>
  </si>
  <si>
    <t>BC01</t>
  </si>
  <si>
    <t>A.1.1.5</t>
  </si>
  <si>
    <t>To provide the required  sets of signed and sealed plans by certified engineers ( see "Ayala 6789 building Construction Guidelines") according with the given Architectural project and its proposed layouts for the following subjects:</t>
  </si>
  <si>
    <t>B.10.1.1</t>
  </si>
  <si>
    <t>B.10.1.2</t>
  </si>
  <si>
    <t>According with 6789 Ayala Building Administration requirements, Fire Protection works must be sub-contracted to its certified base building contractor.
Please contact: Jack Occureza (0919-539-1270)</t>
  </si>
  <si>
    <t>According with 6789 Ayala Building Administration requirements, FDAS (Fire Detection Actuation System), namely smoke detectors and/or fire suppression systems will be supplied only by "Mafe Nacional of Pulser"
(0922-822-5745)</t>
  </si>
  <si>
    <t>Supply and install isolation breakers at Building EE room for each SPU unit.</t>
  </si>
  <si>
    <t>Wall mounted single power socket (GFCI type)</t>
  </si>
  <si>
    <t>B.6.2.5</t>
  </si>
  <si>
    <t>Plumbing</t>
  </si>
  <si>
    <t>B.2.4</t>
  </si>
  <si>
    <t>B.2.5</t>
  </si>
  <si>
    <t>B.3.2.1</t>
  </si>
  <si>
    <t>B.3.2.2</t>
  </si>
  <si>
    <t>AT02</t>
  </si>
  <si>
    <t>B.3.5</t>
  </si>
  <si>
    <t>B.3.5.1</t>
  </si>
  <si>
    <t>AT01</t>
  </si>
  <si>
    <t>B.3.5.2</t>
  </si>
  <si>
    <t>B.3.5.3</t>
  </si>
  <si>
    <t>B.3.5.4</t>
  </si>
  <si>
    <t>B.3.5.5</t>
  </si>
  <si>
    <t>B.3.6</t>
  </si>
  <si>
    <t>B.3.7</t>
  </si>
  <si>
    <t>B.4.4</t>
  </si>
  <si>
    <t>ER01</t>
  </si>
  <si>
    <t>ER02</t>
  </si>
  <si>
    <t>FY01</t>
  </si>
  <si>
    <t>CC01</t>
  </si>
  <si>
    <t>CC02</t>
  </si>
  <si>
    <t>CC03</t>
  </si>
  <si>
    <t>B.6.4</t>
  </si>
  <si>
    <t>wire 80mm2 THHN</t>
  </si>
  <si>
    <t>B.6.4.1</t>
  </si>
  <si>
    <t>B.6.4.2</t>
  </si>
  <si>
    <t>B.6.4.3</t>
  </si>
  <si>
    <t>B.6.4.4</t>
  </si>
  <si>
    <t>wire 50mm2 THHN</t>
  </si>
  <si>
    <t>wire 22mm2 THHN</t>
  </si>
  <si>
    <t>IMC pipe 50mm dia.</t>
  </si>
  <si>
    <t>B.6.4.5</t>
  </si>
  <si>
    <t>IMC fittings and supports</t>
  </si>
  <si>
    <t>B.6.4.6</t>
  </si>
  <si>
    <t>wire 14mm2 THHN</t>
  </si>
  <si>
    <t>Coring Works</t>
  </si>
  <si>
    <t>B.1.4</t>
  </si>
  <si>
    <t>B.2.6</t>
  </si>
  <si>
    <t>B.1.5</t>
  </si>
  <si>
    <t>lw33</t>
  </si>
  <si>
    <t>B.1.5.1</t>
  </si>
  <si>
    <t>B.1.5.2</t>
  </si>
  <si>
    <t>lw34</t>
  </si>
  <si>
    <t>lw35</t>
  </si>
  <si>
    <t>lw36</t>
  </si>
  <si>
    <t>B.3.8</t>
  </si>
  <si>
    <t>B.4.5</t>
  </si>
  <si>
    <t>B.4.6</t>
  </si>
  <si>
    <t>B.6.5</t>
  </si>
  <si>
    <t>B.5.1.14</t>
  </si>
  <si>
    <t>pw - double face gypsum walls</t>
  </si>
  <si>
    <t>lw - single face gypsum lining walls</t>
  </si>
  <si>
    <t>fw - double face fiber cement partition walls</t>
  </si>
  <si>
    <t>fw01</t>
  </si>
  <si>
    <t>fw02</t>
  </si>
  <si>
    <t>fw03</t>
  </si>
  <si>
    <t>fw04</t>
  </si>
  <si>
    <t>fw05</t>
  </si>
  <si>
    <t>fw06</t>
  </si>
  <si>
    <t>fw07</t>
  </si>
  <si>
    <t>fw08</t>
  </si>
  <si>
    <t>fw09</t>
  </si>
  <si>
    <t>mw01</t>
  </si>
  <si>
    <t>mw02</t>
  </si>
  <si>
    <t>mw03</t>
  </si>
  <si>
    <t>mw04</t>
  </si>
  <si>
    <t>mw05</t>
  </si>
  <si>
    <t>mw06</t>
  </si>
  <si>
    <t>mw07</t>
  </si>
  <si>
    <t>mw08</t>
  </si>
  <si>
    <t>mw09</t>
  </si>
  <si>
    <t>mw10</t>
  </si>
  <si>
    <t>mw11</t>
  </si>
  <si>
    <t>mw12</t>
  </si>
  <si>
    <t>mw13</t>
  </si>
  <si>
    <t>mw14</t>
  </si>
  <si>
    <t>mw15</t>
  </si>
  <si>
    <t>mw16</t>
  </si>
  <si>
    <t>mw17</t>
  </si>
  <si>
    <t>mw18</t>
  </si>
  <si>
    <t>mw19</t>
  </si>
  <si>
    <t>mw20</t>
  </si>
  <si>
    <t>mw - double face gypsum/ fiber cement partition walls</t>
  </si>
  <si>
    <t>Horizontal elements</t>
  </si>
  <si>
    <t>Vertical elements</t>
  </si>
  <si>
    <t>Steel Structure</t>
  </si>
  <si>
    <t>qty</t>
  </si>
  <si>
    <t>Va4</t>
  </si>
  <si>
    <t>Va10</t>
  </si>
  <si>
    <t>Vb4</t>
  </si>
  <si>
    <t>Vb10</t>
  </si>
  <si>
    <t>Vc4</t>
  </si>
  <si>
    <t>Vc10</t>
  </si>
  <si>
    <t>Vd1</t>
  </si>
  <si>
    <t>Vd13</t>
  </si>
  <si>
    <t>Ve1</t>
  </si>
  <si>
    <t>Ve2</t>
  </si>
  <si>
    <t>Ve3</t>
  </si>
  <si>
    <t>Ve4</t>
  </si>
  <si>
    <t>Ve5</t>
  </si>
  <si>
    <t>Ve6</t>
  </si>
  <si>
    <t>Ve7</t>
  </si>
  <si>
    <t>Ve8</t>
  </si>
  <si>
    <t>Ve9</t>
  </si>
  <si>
    <t>Ve10</t>
  </si>
  <si>
    <t>Ve11</t>
  </si>
  <si>
    <t>Ve12</t>
  </si>
  <si>
    <t>Ve13</t>
  </si>
  <si>
    <t>Vf4</t>
  </si>
  <si>
    <t>Vf5</t>
  </si>
  <si>
    <t>Vf6</t>
  </si>
  <si>
    <t>Vf7</t>
  </si>
  <si>
    <t>Vf8</t>
  </si>
  <si>
    <t>Vf9</t>
  </si>
  <si>
    <t>Vf10</t>
  </si>
  <si>
    <t>H(d1.e1)</t>
  </si>
  <si>
    <t>H(d13.e13)</t>
  </si>
  <si>
    <t>H(a4.b4)</t>
  </si>
  <si>
    <t>H(b4.c4)</t>
  </si>
  <si>
    <t>H(c4.e4)</t>
  </si>
  <si>
    <t>H(e4.f4)</t>
  </si>
  <si>
    <t>H(a4.e4)</t>
  </si>
  <si>
    <t>H(e4.g4)</t>
  </si>
  <si>
    <t>H(a10.b10)</t>
  </si>
  <si>
    <t>H(a10.e10)</t>
  </si>
  <si>
    <t>H(b10.c10)</t>
  </si>
  <si>
    <t>H(c10.e10)</t>
  </si>
  <si>
    <t>H(e10.f10)</t>
  </si>
  <si>
    <t>H(e10.g10)</t>
  </si>
  <si>
    <t>H(e5.g5)</t>
  </si>
  <si>
    <t>H(e6.g6)</t>
  </si>
  <si>
    <t>H(e7.g7)</t>
  </si>
  <si>
    <t>H(e8.g8)</t>
  </si>
  <si>
    <t>H(e9.g9)</t>
  </si>
  <si>
    <t>H(e1.e2)</t>
  </si>
  <si>
    <t>H(e2.e3)</t>
  </si>
  <si>
    <t>H(e3.e4)</t>
  </si>
  <si>
    <t>H(e4.e5)</t>
  </si>
  <si>
    <t>H(e5.e6)</t>
  </si>
  <si>
    <t>H(e6.e7)</t>
  </si>
  <si>
    <t>H(e7.e8)</t>
  </si>
  <si>
    <t>H(e8.e9)</t>
  </si>
  <si>
    <t>H(e9.e10)</t>
  </si>
  <si>
    <t>H(e10.e11)</t>
  </si>
  <si>
    <t>H(e11.e12)</t>
  </si>
  <si>
    <t>H(e12.e13)</t>
  </si>
  <si>
    <t>H(e1.e3)</t>
  </si>
  <si>
    <t>H(e11.e13)</t>
  </si>
  <si>
    <t>H(f4.f5)</t>
  </si>
  <si>
    <t>H(f5.f6)</t>
  </si>
  <si>
    <t>H(f6.f7)</t>
  </si>
  <si>
    <t>H(f7.f8)</t>
  </si>
  <si>
    <t>H(f8.f9)</t>
  </si>
  <si>
    <t>H(f9.f10)</t>
  </si>
  <si>
    <t>H(f6.f8)</t>
  </si>
  <si>
    <t>rooms</t>
  </si>
  <si>
    <t>BR01</t>
  </si>
  <si>
    <t>CC04</t>
  </si>
  <si>
    <t>HL01</t>
  </si>
  <si>
    <t>HL02</t>
  </si>
  <si>
    <t>OF21</t>
  </si>
  <si>
    <t>OF22</t>
  </si>
  <si>
    <t>OF23</t>
  </si>
  <si>
    <t>OF24</t>
  </si>
  <si>
    <t>OF25</t>
  </si>
  <si>
    <t>OF26</t>
  </si>
  <si>
    <t>OF27</t>
  </si>
  <si>
    <t>OS07</t>
  </si>
  <si>
    <t>OS08</t>
  </si>
  <si>
    <t>SL01</t>
  </si>
  <si>
    <t>SL02</t>
  </si>
  <si>
    <t>SD01</t>
  </si>
  <si>
    <t>ST01</t>
  </si>
  <si>
    <t>gypsum</t>
  </si>
  <si>
    <t>acoustic</t>
  </si>
  <si>
    <t>none</t>
  </si>
  <si>
    <t>Supply and install manholes in gypsum ceilings to ensure the access to sanitary pipes.</t>
  </si>
  <si>
    <t>B.1.6</t>
  </si>
  <si>
    <t>Supply and apply (30x60)cm cerâmic tiles over fiber cement walls inside the Bathroom area (BR01). Height 180cm.
Color and pattern to be defined.</t>
  </si>
  <si>
    <t>carpet tiles</t>
  </si>
  <si>
    <t>raised floor</t>
  </si>
  <si>
    <t>cold applied WP</t>
  </si>
  <si>
    <t>(m²)</t>
  </si>
  <si>
    <t>floor leveling</t>
  </si>
  <si>
    <t>vinyl tiles</t>
  </si>
  <si>
    <t>(m)</t>
  </si>
  <si>
    <t>(un)</t>
  </si>
  <si>
    <t>3L menbrane WP</t>
  </si>
  <si>
    <t>granite tiles</t>
  </si>
  <si>
    <t>10cm height at PT01</t>
  </si>
  <si>
    <t>25cm height at BR01</t>
  </si>
  <si>
    <t>Supply and apply concrete barrier rows to enclose the triple-layered waterproofing membrane surfaces.</t>
  </si>
  <si>
    <t>Supply and install (50x100)mm section steel profiles to assure the structure of the partition and lining walls at the double height areas.
See drawing - IOM-6789-CD.06/07</t>
  </si>
  <si>
    <t>Steps' finish termination, (3mm thk. X 150mm width) stainless steel strip, inclusive of fixing and adhesive at the following areas:</t>
  </si>
  <si>
    <t>cw - existing concrete walls</t>
  </si>
  <si>
    <t>cw01</t>
  </si>
  <si>
    <t>cw02</t>
  </si>
  <si>
    <t>cw03</t>
  </si>
  <si>
    <t>cw04</t>
  </si>
  <si>
    <t>cw05</t>
  </si>
  <si>
    <t>cw06</t>
  </si>
  <si>
    <t>cw07</t>
  </si>
  <si>
    <t>cw08</t>
  </si>
  <si>
    <t>cw09</t>
  </si>
  <si>
    <t>cw10</t>
  </si>
  <si>
    <t>B.3.6.1</t>
  </si>
  <si>
    <t>B.3.6.2</t>
  </si>
  <si>
    <t>B.3.81</t>
  </si>
  <si>
    <t>B.3.82</t>
  </si>
  <si>
    <t>B.3.83</t>
  </si>
  <si>
    <t>gypsum partition walls (pw)</t>
  </si>
  <si>
    <t>gypsum lining walls (lw)</t>
  </si>
  <si>
    <t>fiber cement partition walls (fw)</t>
  </si>
  <si>
    <t>gypsum/ fiber cement partition walls (mw)</t>
  </si>
  <si>
    <t>B.4.1.1</t>
  </si>
  <si>
    <t>B.4.1.2</t>
  </si>
  <si>
    <t>B.4.1.3</t>
  </si>
  <si>
    <t>B.4.1.4</t>
  </si>
  <si>
    <t>B.4.1.5</t>
  </si>
  <si>
    <t>existing concrete walls (cw)</t>
  </si>
  <si>
    <t>B.2.6.1</t>
  </si>
  <si>
    <t>B.2.6.2</t>
  </si>
  <si>
    <t>slabs</t>
  </si>
  <si>
    <t>beams</t>
  </si>
  <si>
    <t>Supply and install the following doors/ windows, including all needful hardware required to its best functioning.
See drawing - IOM-6789-CD.08/09</t>
  </si>
  <si>
    <t>D12 - Hollow core flush door in melamine finish and solid timber frames.</t>
  </si>
  <si>
    <t>D13 - Hollow core flush door in melamine finish with side fixed glass panel and solid timber frames.</t>
  </si>
  <si>
    <t>D14 - 2 hollow core flush panel doors and 2 fixed panels in melamine finish and solid timber frames.</t>
  </si>
  <si>
    <t>D14 - 4 hollow core flush panel doors in melamine finish and solid timber frames.</t>
  </si>
  <si>
    <t>D01 - Double tempered glass door with side fixed glass panels and timber frames.</t>
  </si>
  <si>
    <t>D02 - Double tempered glass door with side fixed glass panels and timber frames.</t>
  </si>
  <si>
    <t>D03 - Single tempered glass door with top fixed glass panel and timber frames.</t>
  </si>
  <si>
    <t>D04 - Single tempered glass door with top and side fixed glass panel and timber frames.</t>
  </si>
  <si>
    <t>D05 - Single tempered glass door with top and side fixed glass panel and timber frames.</t>
  </si>
  <si>
    <t>D06 - Single tempered glass door with top and side fixed glass panel and timber frames.</t>
  </si>
  <si>
    <t>D07 - Hollow core flush door in melamine finish with top fixed glass panel and timber frames.</t>
  </si>
  <si>
    <t>D08 - Hollow core flush door in melamine finish with top fixed glass panel and timber frames.</t>
  </si>
  <si>
    <t>D09 - Hollow core flush door in melamine finish with side and  top fixed glass panels and timber frames.</t>
  </si>
  <si>
    <t>D10 - Hollow core flush door in melamine finish with side and  top fixed glass panels and timber frames.</t>
  </si>
  <si>
    <t>D11 - Hollow core flush door in melamine finish with side and  top fixed glass panels and timber frames.</t>
  </si>
  <si>
    <t>(1425 x 1600)mm</t>
  </si>
  <si>
    <t>(1450 x 1600)mm</t>
  </si>
  <si>
    <t>B.9.2</t>
  </si>
  <si>
    <t>B.9.3</t>
  </si>
  <si>
    <t>Supply and Install electrical water heater system in BR01 including all necessary piping and accessories required to its proper functioning.</t>
  </si>
  <si>
    <t>Supply and install a complete toilet set including flush system and all necessary piping, valves and other accessories required to its proper functioning.</t>
  </si>
  <si>
    <t>Supply and install a shower base set (approx dim. 150x100cm), including all necessary piping, siphon, and other accessories required to proper functioning.</t>
  </si>
  <si>
    <t>Supply and install a hand-washbasin to be applied under a top counter (not to be provided), including all necessary piping, and other accessories required to its proper functioning.</t>
  </si>
  <si>
    <t>Supply and install a stainless steel kitchen sink including siphon and  all necessary piping and accessories required to its proper functioning.</t>
  </si>
  <si>
    <t>Supply and install a shower mixer tap kit including all necessary piping, valves and other accessories required to its proper functioning.</t>
  </si>
  <si>
    <t>Supply and install hand-washbasin mixer tap including all necessary piping, valves and other accessories required to its proper functioning.</t>
  </si>
  <si>
    <t>Supply and install stainless steel floor drains including all necessary piping and accessories required to its proper functioning.</t>
  </si>
  <si>
    <t>Supply and Install 7gpm Stainless Steel Grease trap in PT01.</t>
  </si>
  <si>
    <t>Fire Protecton</t>
  </si>
  <si>
    <t>exiting
sprinklers</t>
  </si>
  <si>
    <t>new
sprinklers</t>
  </si>
  <si>
    <t>existing
smoke detectors</t>
  </si>
  <si>
    <t>B.10.3.1</t>
  </si>
  <si>
    <t>B.10.3.2</t>
  </si>
  <si>
    <t>HCFC</t>
  </si>
  <si>
    <t>Supply and install Venetian  blinds (approx. Width 25mm) for interior windows: Material and colour to be defined upon sample provision.</t>
  </si>
  <si>
    <t>wooden skirting</t>
  </si>
  <si>
    <t>Supply and apply 50x20mm MDF skirting over existing and new walls. Finish in enamel painting. Colour to be defined.</t>
  </si>
  <si>
    <t>Supply and apply aluminium profiles (approx. Height 3.20m) and Section (100 x 40)mm to fill the gaps between the existing mullions and new partition walls, including rubber sealing. Colour to match existing building perimeter mullions.</t>
  </si>
  <si>
    <t>Supply and install Manual Pull Station and Speaker on stainless steel plate</t>
  </si>
  <si>
    <t>B.10.5</t>
  </si>
  <si>
    <t>Approx. window dim: 140w x 300h (cm)</t>
  </si>
  <si>
    <t>Approx. window dim: 110w x 300h (cm)</t>
  </si>
  <si>
    <t>Approx. window dim: 115w x 300h (cm)</t>
  </si>
  <si>
    <t>Approx. window dim: 125w x 300h (cm)</t>
  </si>
  <si>
    <t>Approx. window dim: 155w x 300h (cm)</t>
  </si>
  <si>
    <t>Approx. window dim: 160w x 300h (cm)</t>
  </si>
  <si>
    <t>Approx. window dim: 170w x 300h (cm)</t>
  </si>
  <si>
    <t>Approx. window dim: 210w x 300h (cm)</t>
  </si>
  <si>
    <t>D06 - Approx. Venetian blind dim: 190w x 200h (cm)</t>
  </si>
  <si>
    <t>D09 - Approx. Venetian blind dim: 155w x 200h (cm)</t>
  </si>
  <si>
    <t>D10 - Approx. Venetian blind dim: 175w x 200h (cm)</t>
  </si>
  <si>
    <t>D11 - Approx. Venetian blind dim: 195w x 200h (cm)</t>
  </si>
  <si>
    <t>D13 - Approx. Venetian blind dim: 195w x 235h (cm)</t>
  </si>
  <si>
    <t>Supply and install 5mm thk. mirror at BR01 (mw05)
Approximate dim: (140x90)cm</t>
  </si>
  <si>
    <t>RACEWAY</t>
  </si>
  <si>
    <t>(lm)</t>
  </si>
  <si>
    <t>Supply and install the following electrical fittings considering also the provision and installation of all necessary electrical wiring according with its location.
See drawing - IOM-6789-CD.10</t>
  </si>
  <si>
    <t>Desk mounted single power socket</t>
  </si>
  <si>
    <t>Supply and install, the following lighting fixtures considering also the provision and installation of all necessary electrical wiring according with its location.
See drawing - IOM-6789-CD.11</t>
  </si>
  <si>
    <t>B.6.4.7</t>
  </si>
  <si>
    <t>B.6.4.8</t>
  </si>
  <si>
    <t>B.6.4.9</t>
  </si>
  <si>
    <t>B.6.5.1</t>
  </si>
  <si>
    <t>B.6.5.2</t>
  </si>
  <si>
    <t>B.6.5.3</t>
  </si>
  <si>
    <t>B.6.6</t>
  </si>
  <si>
    <t>Supply and installation of Feeder line</t>
  </si>
  <si>
    <t>Supply and install, the following light switches fixtures considering also the provision and installation of all necessary electrical wiring according with its location.
See drawing - IOM-6789-CD.11</t>
  </si>
  <si>
    <t>B.6.4.10</t>
  </si>
  <si>
    <t>FLOOR MOUNTED
DATA SINGLE SOCKET</t>
  </si>
  <si>
    <t>WALL MOUNTED
WI-FI ACCESS POINT</t>
  </si>
  <si>
    <t>Supply and install tempered glass shower door at BR01, including all needful hardware required to its best functioning.
Approximate dim: (80x180)cm</t>
  </si>
  <si>
    <t>LED SUSPENDED LAMP Ø60cm</t>
  </si>
  <si>
    <t>RECESSED FLUORESCENT (60X120)cm</t>
  </si>
  <si>
    <t>RECESSED FLUORESCENT (60X60)cm</t>
  </si>
  <si>
    <t>3 TEMPERATURE COLOR LED SUSPENDED LAMP</t>
  </si>
  <si>
    <t>SUSPENDED DOUBLE LINEAR LED 120cm</t>
  </si>
  <si>
    <t>WALL MOUNTED LINEAR LED 120cm</t>
  </si>
  <si>
    <t>TOP CABINET MOUNTED LED ROPE</t>
  </si>
  <si>
    <t>LED DOWNLIGHT RING  Ø15cm</t>
  </si>
  <si>
    <t>RACK BAR WITH 2 SPOTLIGHTS SET</t>
  </si>
  <si>
    <t>EMERGENCY LIGHT</t>
  </si>
  <si>
    <t>SINGLE SWITCH</t>
  </si>
  <si>
    <t>DOUBLE SWITCH</t>
  </si>
  <si>
    <t>TRIPLE SWITCH</t>
  </si>
  <si>
    <t>Lighting</t>
  </si>
  <si>
    <t>Supply and install LED suspended lamps.
Type brand: Infinite Lights (3 color temperatures changing)</t>
  </si>
  <si>
    <t>Supply and install fluorescent lighting fixtures in acoustic ceiling.
Approx. Dim: (120X60)cm</t>
  </si>
  <si>
    <t>Supply and install fluorescent lighting fixtures in acoustic ceiling.
Approx. Dim: (60X60)cm</t>
  </si>
  <si>
    <t>Supply and install LED suspended lamps.
Type brand: Lucendi (approx. Dim. Ø60cm)</t>
  </si>
  <si>
    <t>Supply and install suspended double linear LED lamps.
Type brand: Illumitech (approx. Dim 120cm)</t>
  </si>
  <si>
    <t>Supply and install wall mounted single linear LED fixture lamp.
Approx. Dim: 120cm</t>
  </si>
  <si>
    <t>Supply and install top cabinets rope LED lights
at PT01</t>
  </si>
  <si>
    <t>Supply and install LED ring downlights.
Approx. Dim. Ø15cm</t>
  </si>
  <si>
    <t>Supply and install in suspended ceiling frames a set of 2 directional LED light (3000 kelvin), including track bar 1m length</t>
  </si>
  <si>
    <t>Supply and install emergency lights according, including all necessary works and accessories to its proper functioning.</t>
  </si>
  <si>
    <t>Supply and apply two coats of water based paint over the following partition walls: Colour: Off white</t>
  </si>
  <si>
    <t>Supply and apply two coats of water based paint over existing building columns. Colour: Off white</t>
  </si>
  <si>
    <t>Supply and apply two coats of water based paint over gypsum ceiling surfaces. Colour: White</t>
  </si>
  <si>
    <t>Supply and apply two coats of water based paint over gypsum ceiling drops, next to the exterior windows. Colour: White</t>
  </si>
  <si>
    <t>Supply and apply two coats of water based paint over exposed slabs as its condition. (no smoothening and plastering included). Colour: to be defined</t>
  </si>
  <si>
    <t>Supply and apply two coats of water based paint over exposed beams as its condition. (no smoothening and plastering included). Colour: to be defined</t>
  </si>
  <si>
    <t>Supply and install the following items considering the provision and installation of appropriate wiring connected with server room SR01.
See drawing - IOM-6789-CD.12</t>
  </si>
  <si>
    <t>Supply and install roller blinds w/ chain mechanism and round bottom weight bar on exterior windows.
Material and colour to be defined upon sample provision.</t>
  </si>
  <si>
    <t>QTY.</t>
  </si>
  <si>
    <t>WALL MOUNTED
SINGLE POWER
SOCKET</t>
  </si>
  <si>
    <t>WALL MOUNTED
DOUBLE POWER
SOCKET</t>
  </si>
  <si>
    <t>WALL MOUNTED
SINGLE POWER
SOCKET GFCI</t>
  </si>
  <si>
    <t>DESK MOUNTED
SINGLE DOUBLE
POWER SOCKET</t>
  </si>
  <si>
    <t>DESK MOUNTED
DOUBLE POWER
SOCKET</t>
  </si>
  <si>
    <t>FLOOR MOUNTED
DOUBLE POWER
SOCKET</t>
  </si>
  <si>
    <t>WALL MOUNTED
DATA SINGLE SOCKET</t>
  </si>
  <si>
    <t>DESK MOUNTED
DATA SINGLE SOCKET</t>
  </si>
  <si>
    <t>CEILING MOUNTED
WI-FI ACCESS POINT</t>
  </si>
  <si>
    <t>CEILING MOUNTED
GLOBE
ANTHENE</t>
  </si>
  <si>
    <t>CEILING MOUNTED
SMART
ANTHENE</t>
  </si>
  <si>
    <t>Data</t>
  </si>
  <si>
    <t>proposed
sprinklers</t>
  </si>
  <si>
    <t>proposed
smoke detectors</t>
  </si>
  <si>
    <t>exit
indicators</t>
  </si>
  <si>
    <t>GRAND TOTAL</t>
  </si>
  <si>
    <t>Supply and install 12mm double face gypsum partition walls (pw), including light steel framing with rock wool insulation according to given design.
See drawing - IOM-6789-CD.04/05/06/07</t>
  </si>
  <si>
    <t>Supply and install 12mm single face gypsum lining walls (lw), including light steel framing according to given design.
See drawing - IOM-6789-CD.04/05/06/07</t>
  </si>
  <si>
    <t>Supply and install 12mm double face fiber cement partition walls (fw), including light steel framing with rock wool insulation according to given design.
See drawing - IOM-6789-CD.04</t>
  </si>
  <si>
    <t>Supply and install 12mm double face gypsum / fiber cement partition walls (mw), including light steel framing with rock wool insulation according to given design.
See drawing - IOM-6789-CD.04</t>
  </si>
  <si>
    <t>Supply and install 9mm single face gypsum ceiling, including light steel framing anchored to the slab.
See drawing - IOM-6789-CD.05</t>
  </si>
  <si>
    <t>Supply and install Fine Fissured Mineral Fibre (High NRC) ceiling acoustic tiles, including light steel framing anchored to the slab.
Approx.. Dim: (600 x 600 x 19)mm
See drawing - IOM-6789-CD.05</t>
  </si>
  <si>
    <t>Supply and install 9mm single face gypsum ceiling drops, next to the exterior windows, including light steel framing anchored to the slab.
Drop's height is 60cm.
See drawing - IOM-6789-CD.05</t>
  </si>
  <si>
    <t>Supply and install ceiling coves, next to the perimeter windows, including steel framing anchored to the slab.
See drawing - IOM-6789-CD.05</t>
  </si>
  <si>
    <t>Supply and install 600x600mm manhole with ladder rung at AT02 to access existing building AC valves
See drawing - IOM-6789-CD.04/05</t>
  </si>
  <si>
    <t>Supply and apply a cement mortar floor layer over the existing slab to level and rectify the existing finish floor level. Average thickness (20mm)
See drawing - IOM-6789-CD.04</t>
  </si>
  <si>
    <t>Supply and apply building common area identical granite tiles in AT01
See drawing - IOM-6789-CD.04</t>
  </si>
  <si>
    <t>Supply and install raised technical flooring with adjustable pedestal and stringers with chipboard core and galvanized steel sheet (0.5mm) bottom surface.
See drawings - IOM-6789-CD.04/06/07</t>
  </si>
  <si>
    <t>Supply and install (300x300)mm plain vinyl floor tiles.
Finish and colour to be defined upon the provision of samples.
See drawing - IOM-6789-CD.04</t>
  </si>
  <si>
    <t>Supply a cold-applied waterproofing compound in the following concrete flooring areas:
See drawing - IOM-6789-CD.04</t>
  </si>
  <si>
    <t>Supply and apply a triple-layered waterproofing membrane below vinyl flooring in the following areas:
See drawing - IOM-6789-CD.04</t>
  </si>
  <si>
    <t>Supply and install carpet floor tiles.
Size, finish and colour to be defined upon the provision of samples.
See drawing - IOM-6789-CD.04</t>
  </si>
  <si>
    <t>Supply and install tempered glass fixed windows and solid timber frames with the following dimensions:
See drawing - IOM-6789-CD.06/07</t>
  </si>
  <si>
    <t>Supply and installation of aluminum split tube with cover (raceway) for outlets along perimeter walls; powder coated gray to match approved color
See drawing - IOM-6789-CD.10</t>
  </si>
  <si>
    <t>Supply and install all necessary AC hidden conduits according with given AC grids layout.
See drawing - IOM-6789-CD.13</t>
  </si>
  <si>
    <t>Supply and install all necessary AC visible conduits (circular section) according with given AC grids layout.
See drawing - IOM-6789-CD.13</t>
  </si>
  <si>
    <t>Supply and install AC blower square grids according with given layout and including all necessary works and material to connect them to the network conduits.
See drawing - IOM-6789-CD.13</t>
  </si>
  <si>
    <t>Supply and install AC blower circular terminal grids according with given layout and including all necessary works and material to connect them to the network conduits.
See drawing - IOM-6789-CD.13</t>
  </si>
  <si>
    <t>Supply and install wall mounted AC blower rectangular grids according with given layout and including all necessary works and material to connect them to the network conduits.
See drawing - IOM-6789-CD.13</t>
  </si>
  <si>
    <t>Supply and install ventilation return grids according with new layout.
See drawing - IOM-6789-CD.13</t>
  </si>
  <si>
    <t>Supply and install 1HP AC portable unit, including all necessary works to assure its proper installation in SR01
See drawing - IOM-6789-CD.13</t>
  </si>
  <si>
    <t>Adjust existing sprinklers location according with ceiling layout including all necessary works to ensure its network perfect functioning.
See drawing - IOM-6789-CD.14</t>
  </si>
  <si>
    <t>Supply and install new sprinklers, similar to existing ones, including all necessary works to connect them to its network.
See drawing - IOM-6789-CD.14</t>
  </si>
  <si>
    <t>Supply and install portable Ceiling mounted 10lbs HCFC 123 Fire Extinguisher
See drawing - IOM-6789-CD.14</t>
  </si>
  <si>
    <t>Adjust existing smoke detectors according with ceiling layout including all necessary works to ensure its perfect functioning.
See drawing - IOM-6789-CD.14</t>
  </si>
  <si>
    <t>Supply and install new smoke detectors according with ceiling layout including all necessary works to ensure its perfect functioning.
See drawing - IOM-6789-CD.14</t>
  </si>
  <si>
    <t>Supply and install emergency exit indicators according with new layout, including all necessary works and accessories to its proper functioning.
See drawing - IOM-6789-CD.14</t>
  </si>
  <si>
    <t>Supply and install suspended ceiling frame in aluminium profiles (section: 100x50mm) anchored to the slab.
See drawing - IOM-6789-CD.06/07</t>
  </si>
  <si>
    <t>Supply and install decorative panel boards (MDF) over partition walls.
See drawing - IOM-6789-CD.06/07</t>
  </si>
  <si>
    <t>Supply and Instal MDF boards (6mm thk.) lined with gray fabric to hide the insulation in bettwen the mullions at CR, MR01 and MR02 with the approximate dimensions: (100 x 140)cm
See drawing - IOM-6789-CD.06/07</t>
  </si>
  <si>
    <t>B.9.1.1</t>
  </si>
  <si>
    <t>B.9.1.2</t>
  </si>
  <si>
    <t>B.11.1</t>
  </si>
  <si>
    <t>B.11.2</t>
  </si>
  <si>
    <t>B.11.2.1</t>
  </si>
  <si>
    <t>B.11.2.2</t>
  </si>
  <si>
    <t>B.11.2.3</t>
  </si>
  <si>
    <t>B.11.3</t>
  </si>
  <si>
    <t>B.11.4</t>
  </si>
  <si>
    <t>B.11.5</t>
  </si>
  <si>
    <t>B.11.6</t>
  </si>
  <si>
    <t>B.11.7</t>
  </si>
  <si>
    <t>B.11.8</t>
  </si>
  <si>
    <t>B.11.8.1</t>
  </si>
  <si>
    <t>B.11.8.2</t>
  </si>
  <si>
    <t>B.11.8.3</t>
  </si>
  <si>
    <t>B.11.8.4</t>
  </si>
  <si>
    <t>B.11.8.5</t>
  </si>
  <si>
    <t>B.11.8.6</t>
  </si>
  <si>
    <t>B.11.8.7</t>
  </si>
  <si>
    <t>B.11.8.8</t>
  </si>
  <si>
    <t>B.11.9</t>
  </si>
  <si>
    <t>B.11.9.1</t>
  </si>
  <si>
    <t>B.11.9.2</t>
  </si>
  <si>
    <t>B.11.9.3</t>
  </si>
  <si>
    <t>B.11.9.4</t>
  </si>
  <si>
    <t>B.11.9.5</t>
  </si>
  <si>
    <t>Structural
Note:The Structural Project refers exclusively to the double height areas, namely their ceilings and walls' supports. The proposed solution as per represented in the Architectural drawings and the BoQ's items implied must be revised accordingly.</t>
  </si>
  <si>
    <t>Electrical/ Telecommunications
Note:Building Electrical provision circuit breakers are 2(150AT) and 2(200AT).
Load schedule with single line diagram must be provided</t>
  </si>
  <si>
    <t>Mechanical (Air conditioning and Ventilation)
Note:Provided SPU units have a capacity of 2(13TR) and 2(11TR), 3phase at 400volts:</t>
  </si>
  <si>
    <t>Civil (Plumbing/ Sanitary)</t>
  </si>
  <si>
    <t>Provide all necessary works to supply cold and hot water as well as its proper sewage and drainage to the following compartiments:
Note: Only HDPE and PVC piping are allowed for sewer and ventilation respectively.</t>
  </si>
  <si>
    <t>B.9.2.1</t>
  </si>
  <si>
    <t>Provide all necessary works to install the following items:
Note: Only HDPE and PVC piping are allowed for sewer and ventilation respectively.</t>
  </si>
  <si>
    <t>B.9.2.2</t>
  </si>
  <si>
    <t>B.9.2.3</t>
  </si>
  <si>
    <t>B.9.2.4</t>
  </si>
  <si>
    <t>B.9.2.5</t>
  </si>
  <si>
    <t>B.9.2.6</t>
  </si>
  <si>
    <t>Supply and install kitchen mixer tap including all necessary piping, valves and other accessories required to its proper functioning.</t>
  </si>
  <si>
    <t>B.9.2.7</t>
  </si>
  <si>
    <t>B.9.2.8</t>
  </si>
  <si>
    <t>B.9.2.9</t>
  </si>
  <si>
    <t>B.9.2.10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</si>
</sst>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font>
      <sz val="10"/>
      <color theme="1"/>
      <name val="Calibri"/>
      <family val="2"/>
      <scheme val="minor"/>
    </font>
    <font>
      <sz val="10"/>
      <name val="Swis721 Lt BT"/>
      <family val="2"/>
    </font>
    <font>
      <sz val="10"/>
      <color theme="0"/>
      <name val="Swis721 Lt BT"/>
      <family val="2"/>
    </font>
    <font>
      <sz val="10"/>
      <color theme="9" tint="-0.249977111117893"/>
      <name val="Swis721 Lt BT"/>
      <family val="2"/>
    </font>
    <font>
      <b/>
      <sz val="10"/>
      <color theme="9" tint="-0.249977111117893"/>
      <name val="Swis721 Lt BT"/>
      <family val="2"/>
    </font>
    <font>
      <sz val="9"/>
      <color theme="9" tint="-0.249977111117893"/>
      <name val="Swis721 Lt BT"/>
      <family val="2"/>
    </font>
    <font>
      <b/>
      <sz val="10"/>
      <name val="Swis721 Lt BT"/>
      <family val="2"/>
    </font>
    <font>
      <sz val="10"/>
      <color theme="9"/>
      <name val="Swis721 Lt BT"/>
      <family val="2"/>
    </font>
    <font>
      <b/>
      <sz val="9"/>
      <color theme="1"/>
      <name val="Swis721 Lt BT"/>
      <family val="2"/>
    </font>
    <font>
      <sz val="9"/>
      <color theme="1"/>
      <name val="Swis721 Lt BT"/>
      <family val="2"/>
    </font>
    <font>
      <sz val="9"/>
      <color theme="0"/>
      <name val="Swis721 Lt BT"/>
      <family val="2"/>
    </font>
    <font>
      <sz val="9"/>
      <color rgb="FFFF0000"/>
      <name val="Swis721 Lt BT"/>
      <family val="2"/>
    </font>
    <font>
      <b/>
      <sz val="9"/>
      <name val="Swis721 Lt BT"/>
      <family val="2"/>
    </font>
    <font>
      <sz val="9"/>
      <name val="Swis721 Lt BT"/>
      <family val="2"/>
    </font>
    <font>
      <b/>
      <sz val="9"/>
      <color rgb="FFFF0000"/>
      <name val="Swis721 Lt BT"/>
      <family val="2"/>
    </font>
    <font>
      <sz val="10"/>
      <color rgb="FF0070C0"/>
      <name val="Swis721 Lt BT"/>
      <family val="2"/>
    </font>
  </fonts>
  <fills count="7">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8" tint="0.59999389629810485"/>
        <bgColor indexed="64"/>
      </patternFill>
    </fill>
  </fills>
  <borders count="11">
    <border>
      <left/>
      <right/>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s>
  <cellStyleXfs count="1">
    <xf numFmtId="0" fontId="0" fillId="0" borderId="0"/>
  </cellStyleXfs>
  <cellXfs count="247">
    <xf numFmtId="0" fontId="0" fillId="0" borderId="0" xfId="0"/>
    <xf numFmtId="0" fontId="2" fillId="2" borderId="2" xfId="0" applyFont="1" applyFill="1" applyBorder="1" applyAlignment="1" applyProtection="1">
      <alignment vertical="top" wrapText="1"/>
      <protection locked="0"/>
    </xf>
    <xf numFmtId="0" fontId="3" fillId="0" borderId="3" xfId="0" applyFont="1" applyFill="1" applyBorder="1" applyAlignment="1" applyProtection="1">
      <alignment vertical="top" wrapText="1"/>
      <protection locked="0"/>
    </xf>
    <xf numFmtId="0" fontId="3"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center" vertical="top" wrapText="1"/>
      <protection locked="0"/>
    </xf>
    <xf numFmtId="4" fontId="3" fillId="0" borderId="4" xfId="0" applyNumberFormat="1" applyFont="1" applyFill="1" applyBorder="1" applyAlignment="1" applyProtection="1">
      <alignment horizontal="right" vertical="top" wrapText="1"/>
      <protection locked="0"/>
    </xf>
    <xf numFmtId="4" fontId="3" fillId="0" borderId="10" xfId="0" applyNumberFormat="1" applyFont="1" applyFill="1" applyBorder="1" applyAlignment="1" applyProtection="1">
      <alignment horizontal="right" vertical="top" wrapText="1"/>
      <protection locked="0"/>
    </xf>
    <xf numFmtId="0" fontId="2" fillId="4" borderId="4" xfId="0" applyFont="1" applyFill="1" applyBorder="1" applyAlignment="1" applyProtection="1">
      <alignment vertical="top" wrapText="1"/>
      <protection locked="0"/>
    </xf>
    <xf numFmtId="0" fontId="1" fillId="0" borderId="3" xfId="0" applyFont="1" applyFill="1" applyBorder="1" applyAlignment="1" applyProtection="1">
      <alignment vertical="top" wrapText="1"/>
      <protection locked="0"/>
    </xf>
    <xf numFmtId="0" fontId="1" fillId="0" borderId="4" xfId="0" applyFont="1" applyFill="1" applyBorder="1" applyAlignment="1" applyProtection="1">
      <alignment vertical="top" wrapText="1"/>
      <protection locked="0"/>
    </xf>
    <xf numFmtId="4" fontId="1" fillId="6" borderId="4" xfId="0" applyNumberFormat="1" applyFont="1" applyFill="1" applyBorder="1" applyAlignment="1" applyProtection="1">
      <alignment vertical="top" wrapText="1"/>
      <protection locked="0"/>
    </xf>
    <xf numFmtId="2" fontId="1" fillId="6" borderId="4" xfId="0" applyNumberFormat="1" applyFont="1" applyFill="1" applyBorder="1" applyAlignment="1" applyProtection="1">
      <alignment horizontal="right" vertical="top" wrapText="1"/>
      <protection locked="0"/>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7" fillId="0" borderId="3" xfId="0" applyFont="1" applyFill="1" applyBorder="1" applyAlignment="1" applyProtection="1">
      <alignment vertical="top" wrapText="1"/>
      <protection locked="0"/>
    </xf>
    <xf numFmtId="0" fontId="7" fillId="0" borderId="4" xfId="0" applyFont="1" applyFill="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0" fontId="3" fillId="0" borderId="4" xfId="0" applyFont="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4" xfId="0" applyFont="1" applyFill="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3" borderId="4" xfId="0" applyFont="1" applyFill="1" applyBorder="1" applyAlignment="1" applyProtection="1">
      <alignment vertical="top" wrapText="1"/>
      <protection locked="0"/>
    </xf>
    <xf numFmtId="0" fontId="7" fillId="0" borderId="4"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4" fontId="3" fillId="0" borderId="3" xfId="0" applyNumberFormat="1"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2" fillId="2" borderId="1" xfId="0" applyFont="1" applyFill="1" applyBorder="1" applyAlignment="1" applyProtection="1">
      <alignment vertical="top" wrapText="1"/>
    </xf>
    <xf numFmtId="0" fontId="2" fillId="2" borderId="2" xfId="0" applyFont="1" applyFill="1" applyBorder="1" applyAlignment="1" applyProtection="1">
      <alignment vertical="top" wrapText="1"/>
    </xf>
    <xf numFmtId="0" fontId="2" fillId="2" borderId="2" xfId="0" applyFont="1" applyFill="1" applyBorder="1" applyAlignment="1" applyProtection="1">
      <alignment horizontal="center" vertical="top" wrapText="1"/>
    </xf>
    <xf numFmtId="4" fontId="2" fillId="2" borderId="2" xfId="0" applyNumberFormat="1" applyFont="1" applyFill="1" applyBorder="1" applyAlignment="1" applyProtection="1">
      <alignment horizontal="right" vertical="top" wrapText="1"/>
    </xf>
    <xf numFmtId="0" fontId="3" fillId="0" borderId="3" xfId="0" applyFont="1" applyFill="1" applyBorder="1" applyAlignment="1" applyProtection="1">
      <alignment vertical="top" wrapText="1"/>
    </xf>
    <xf numFmtId="0" fontId="3" fillId="0" borderId="4" xfId="0" applyFont="1" applyFill="1" applyBorder="1" applyAlignment="1" applyProtection="1">
      <alignment vertical="top" wrapText="1"/>
    </xf>
    <xf numFmtId="0" fontId="3" fillId="0" borderId="4" xfId="0" applyFont="1" applyFill="1" applyBorder="1" applyAlignment="1" applyProtection="1">
      <alignment horizontal="center" vertical="top" wrapText="1"/>
    </xf>
    <xf numFmtId="4" fontId="3" fillId="0" borderId="4" xfId="0" applyNumberFormat="1" applyFont="1" applyFill="1" applyBorder="1" applyAlignment="1" applyProtection="1">
      <alignment horizontal="right" vertical="top" wrapText="1"/>
    </xf>
    <xf numFmtId="0" fontId="2" fillId="4" borderId="3" xfId="0" applyFont="1" applyFill="1" applyBorder="1" applyAlignment="1" applyProtection="1">
      <alignment vertical="top" wrapText="1"/>
    </xf>
    <xf numFmtId="0" fontId="2" fillId="4" borderId="4" xfId="0" applyFont="1" applyFill="1" applyBorder="1" applyAlignment="1" applyProtection="1">
      <alignment vertical="top" wrapText="1"/>
    </xf>
    <xf numFmtId="0" fontId="2" fillId="4" borderId="4" xfId="0" applyFont="1" applyFill="1" applyBorder="1" applyAlignment="1" applyProtection="1">
      <alignment horizontal="center" vertical="top" wrapText="1"/>
    </xf>
    <xf numFmtId="4" fontId="2" fillId="4" borderId="4" xfId="0" applyNumberFormat="1" applyFont="1" applyFill="1" applyBorder="1" applyAlignment="1" applyProtection="1">
      <alignment horizontal="righ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 xfId="0" applyFont="1" applyFill="1" applyBorder="1" applyAlignment="1" applyProtection="1">
      <alignment horizontal="center" vertical="top" wrapText="1"/>
    </xf>
    <xf numFmtId="4" fontId="1" fillId="0" borderId="4" xfId="0" applyNumberFormat="1" applyFont="1" applyFill="1" applyBorder="1" applyAlignment="1" applyProtection="1">
      <alignment horizontal="right" vertical="top" wrapText="1"/>
    </xf>
    <xf numFmtId="0" fontId="6" fillId="3" borderId="3" xfId="0" applyFont="1" applyFill="1" applyBorder="1" applyAlignment="1" applyProtection="1">
      <alignment vertical="top" wrapText="1"/>
    </xf>
    <xf numFmtId="0" fontId="6" fillId="3" borderId="4" xfId="0" applyFont="1" applyFill="1" applyBorder="1" applyAlignment="1" applyProtection="1">
      <alignment vertical="top" wrapText="1"/>
    </xf>
    <xf numFmtId="0" fontId="1" fillId="3" borderId="4" xfId="0" applyFont="1" applyFill="1" applyBorder="1" applyAlignment="1" applyProtection="1">
      <alignment horizontal="center" vertical="top" wrapText="1"/>
    </xf>
    <xf numFmtId="4" fontId="1" fillId="3" borderId="4" xfId="0" applyNumberFormat="1" applyFont="1" applyFill="1" applyBorder="1" applyAlignment="1" applyProtection="1">
      <alignment horizontal="right" vertical="top" wrapText="1"/>
    </xf>
    <xf numFmtId="0" fontId="6" fillId="0" borderId="4" xfId="0" applyFont="1" applyFill="1" applyBorder="1" applyAlignment="1" applyProtection="1">
      <alignment vertical="top" wrapText="1"/>
    </xf>
    <xf numFmtId="4" fontId="1" fillId="0" borderId="4" xfId="0" applyNumberFormat="1" applyFont="1" applyFill="1" applyBorder="1" applyAlignment="1" applyProtection="1">
      <alignment vertical="top" wrapText="1"/>
    </xf>
    <xf numFmtId="4" fontId="1" fillId="3" borderId="4" xfId="0" applyNumberFormat="1" applyFont="1" applyFill="1" applyBorder="1" applyAlignment="1" applyProtection="1">
      <alignment vertical="top" wrapText="1"/>
    </xf>
    <xf numFmtId="0" fontId="6" fillId="0" borderId="3" xfId="0" applyFont="1" applyFill="1" applyBorder="1" applyAlignment="1" applyProtection="1">
      <alignment vertical="top" wrapText="1"/>
    </xf>
    <xf numFmtId="2" fontId="1" fillId="0" borderId="4" xfId="0" applyNumberFormat="1" applyFont="1" applyFill="1" applyBorder="1" applyAlignment="1" applyProtection="1">
      <alignment horizontal="right" vertical="top" wrapText="1"/>
    </xf>
    <xf numFmtId="0" fontId="6" fillId="3" borderId="4" xfId="0" applyFont="1" applyFill="1" applyBorder="1" applyAlignment="1" applyProtection="1">
      <alignment horizontal="center" vertical="top" wrapText="1"/>
    </xf>
    <xf numFmtId="0" fontId="6" fillId="0" borderId="4" xfId="0" applyFont="1" applyFill="1" applyBorder="1" applyAlignment="1" applyProtection="1">
      <alignment horizontal="center" vertical="top" wrapText="1"/>
    </xf>
    <xf numFmtId="4" fontId="3" fillId="0" borderId="4" xfId="0" applyNumberFormat="1" applyFont="1" applyFill="1" applyBorder="1" applyAlignment="1" applyProtection="1">
      <alignment vertical="top" wrapText="1"/>
    </xf>
    <xf numFmtId="0" fontId="4" fillId="0" borderId="3"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4" xfId="0" applyFont="1" applyFill="1" applyBorder="1" applyAlignment="1" applyProtection="1">
      <alignment horizontal="center" vertical="top" wrapText="1"/>
    </xf>
    <xf numFmtId="0" fontId="7" fillId="0" borderId="3" xfId="0" applyFont="1" applyFill="1" applyBorder="1" applyAlignment="1" applyProtection="1">
      <alignment vertical="top" wrapText="1"/>
    </xf>
    <xf numFmtId="0" fontId="7" fillId="0" borderId="4" xfId="0" applyFont="1" applyFill="1" applyBorder="1" applyAlignment="1" applyProtection="1">
      <alignment vertical="top" wrapText="1"/>
    </xf>
    <xf numFmtId="0" fontId="7" fillId="0" borderId="4" xfId="0" applyFont="1" applyFill="1" applyBorder="1" applyAlignment="1" applyProtection="1">
      <alignment horizontal="center" vertical="top" wrapText="1"/>
    </xf>
    <xf numFmtId="2" fontId="7" fillId="0" borderId="4" xfId="0" applyNumberFormat="1" applyFont="1" applyFill="1" applyBorder="1" applyAlignment="1" applyProtection="1">
      <alignment horizontal="right" vertical="top" wrapText="1"/>
    </xf>
    <xf numFmtId="0" fontId="15" fillId="0" borderId="3" xfId="0" applyFont="1" applyFill="1" applyBorder="1" applyAlignment="1" applyProtection="1">
      <alignment vertical="top" wrapText="1"/>
    </xf>
    <xf numFmtId="4" fontId="6" fillId="3" borderId="4" xfId="0" applyNumberFormat="1" applyFont="1" applyFill="1" applyBorder="1" applyAlignment="1" applyProtection="1">
      <alignment horizontal="right" vertical="top" wrapText="1"/>
    </xf>
    <xf numFmtId="2" fontId="3" fillId="0" borderId="4" xfId="0" applyNumberFormat="1" applyFont="1" applyFill="1" applyBorder="1" applyAlignment="1" applyProtection="1">
      <alignment horizontal="right" vertical="top" wrapText="1"/>
    </xf>
    <xf numFmtId="4" fontId="4" fillId="0" borderId="4" xfId="0" applyNumberFormat="1" applyFont="1" applyFill="1" applyBorder="1" applyAlignment="1" applyProtection="1">
      <alignment vertical="top" wrapText="1"/>
    </xf>
    <xf numFmtId="4" fontId="2" fillId="2" borderId="9" xfId="0" applyNumberFormat="1" applyFont="1" applyFill="1" applyBorder="1" applyAlignment="1" applyProtection="1">
      <alignment horizontal="right" vertical="top" wrapText="1"/>
    </xf>
    <xf numFmtId="4" fontId="3" fillId="0" borderId="10" xfId="0" applyNumberFormat="1" applyFont="1" applyFill="1" applyBorder="1" applyAlignment="1" applyProtection="1">
      <alignment horizontal="right" vertical="top" wrapText="1"/>
    </xf>
    <xf numFmtId="4" fontId="2" fillId="4" borderId="10" xfId="0" applyNumberFormat="1" applyFont="1" applyFill="1" applyBorder="1" applyAlignment="1" applyProtection="1">
      <alignment horizontal="right" vertical="top" wrapText="1"/>
    </xf>
    <xf numFmtId="4" fontId="1" fillId="0" borderId="10" xfId="0" applyNumberFormat="1" applyFont="1" applyFill="1" applyBorder="1" applyAlignment="1" applyProtection="1">
      <alignment horizontal="right" vertical="top" wrapText="1"/>
    </xf>
    <xf numFmtId="4" fontId="1" fillId="3" borderId="10" xfId="0" applyNumberFormat="1" applyFont="1" applyFill="1" applyBorder="1" applyAlignment="1" applyProtection="1">
      <alignment horizontal="right" vertical="top" wrapText="1"/>
    </xf>
    <xf numFmtId="4" fontId="1" fillId="0" borderId="10" xfId="0" applyNumberFormat="1" applyFont="1" applyFill="1" applyBorder="1" applyAlignment="1" applyProtection="1">
      <alignment vertical="top" wrapText="1"/>
    </xf>
    <xf numFmtId="4" fontId="1" fillId="3" borderId="10" xfId="0" applyNumberFormat="1" applyFont="1" applyFill="1" applyBorder="1" applyAlignment="1" applyProtection="1">
      <alignment vertical="top" wrapText="1"/>
    </xf>
    <xf numFmtId="4" fontId="3" fillId="0" borderId="10" xfId="0" applyNumberFormat="1" applyFont="1" applyFill="1" applyBorder="1" applyAlignment="1" applyProtection="1">
      <alignment vertical="top" wrapText="1"/>
    </xf>
    <xf numFmtId="2" fontId="1" fillId="0" borderId="10" xfId="0" applyNumberFormat="1" applyFont="1" applyFill="1" applyBorder="1" applyAlignment="1" applyProtection="1">
      <alignment horizontal="right" vertical="top" wrapText="1"/>
    </xf>
    <xf numFmtId="2" fontId="7" fillId="0" borderId="10" xfId="0" applyNumberFormat="1" applyFont="1" applyFill="1" applyBorder="1" applyAlignment="1" applyProtection="1">
      <alignment horizontal="right" vertical="top" wrapText="1"/>
    </xf>
    <xf numFmtId="2" fontId="3" fillId="0" borderId="10" xfId="0" applyNumberFormat="1" applyFont="1" applyFill="1" applyBorder="1" applyAlignment="1" applyProtection="1">
      <alignment horizontal="right" vertical="top" wrapText="1"/>
    </xf>
    <xf numFmtId="4" fontId="4" fillId="0" borderId="10" xfId="0" applyNumberFormat="1" applyFont="1" applyFill="1" applyBorder="1" applyAlignment="1" applyProtection="1">
      <alignment vertical="top" wrapText="1"/>
    </xf>
    <xf numFmtId="0" fontId="12" fillId="5" borderId="1" xfId="0" applyFont="1" applyFill="1" applyBorder="1" applyAlignment="1" applyProtection="1">
      <alignment horizontal="left" vertical="top" wrapText="1"/>
    </xf>
    <xf numFmtId="2" fontId="13" fillId="5" borderId="2" xfId="0" applyNumberFormat="1" applyFont="1" applyFill="1" applyBorder="1" applyAlignment="1" applyProtection="1">
      <alignment horizontal="center" vertical="top" wrapText="1"/>
    </xf>
    <xf numFmtId="2" fontId="13" fillId="5" borderId="5" xfId="0" applyNumberFormat="1" applyFont="1" applyFill="1" applyBorder="1" applyAlignment="1" applyProtection="1">
      <alignment horizontal="right" vertical="top" wrapText="1"/>
    </xf>
    <xf numFmtId="2" fontId="12" fillId="5" borderId="6" xfId="0" applyNumberFormat="1" applyFont="1" applyFill="1" applyBorder="1" applyAlignment="1" applyProtection="1">
      <alignment horizontal="left" vertical="top" wrapText="1"/>
    </xf>
    <xf numFmtId="0" fontId="10" fillId="4" borderId="3" xfId="0" applyFont="1" applyFill="1" applyBorder="1" applyAlignment="1" applyProtection="1">
      <alignment horizontal="left" vertical="top" wrapText="1"/>
    </xf>
    <xf numFmtId="2" fontId="10" fillId="4" borderId="4" xfId="0" applyNumberFormat="1" applyFont="1" applyFill="1" applyBorder="1" applyAlignment="1" applyProtection="1">
      <alignment horizontal="center" vertical="top" wrapText="1"/>
    </xf>
    <xf numFmtId="2" fontId="10" fillId="4" borderId="7" xfId="0" applyNumberFormat="1" applyFont="1" applyFill="1" applyBorder="1" applyAlignment="1" applyProtection="1">
      <alignment horizontal="right" vertical="top" wrapText="1"/>
    </xf>
    <xf numFmtId="2" fontId="10" fillId="4" borderId="8" xfId="0" applyNumberFormat="1" applyFont="1" applyFill="1" applyBorder="1" applyAlignment="1" applyProtection="1">
      <alignment horizontal="right" vertical="top" wrapText="1"/>
    </xf>
    <xf numFmtId="0" fontId="13" fillId="0" borderId="3" xfId="0" applyFont="1" applyFill="1" applyBorder="1" applyAlignment="1" applyProtection="1">
      <alignment horizontal="right" vertical="top" wrapText="1"/>
    </xf>
    <xf numFmtId="2" fontId="13" fillId="0" borderId="4" xfId="0" applyNumberFormat="1" applyFont="1" applyFill="1" applyBorder="1" applyAlignment="1" applyProtection="1">
      <alignment horizontal="center" vertical="top" wrapText="1"/>
    </xf>
    <xf numFmtId="2" fontId="13" fillId="0" borderId="7" xfId="0" applyNumberFormat="1" applyFont="1" applyFill="1" applyBorder="1" applyAlignment="1" applyProtection="1">
      <alignment horizontal="right" vertical="top" wrapText="1"/>
    </xf>
    <xf numFmtId="2" fontId="9" fillId="0" borderId="8" xfId="0" applyNumberFormat="1" applyFont="1" applyFill="1" applyBorder="1" applyAlignment="1" applyProtection="1">
      <alignment wrapText="1"/>
    </xf>
    <xf numFmtId="0" fontId="9" fillId="0" borderId="3" xfId="0" applyFont="1" applyFill="1" applyBorder="1" applyAlignment="1" applyProtection="1">
      <alignment horizontal="right" wrapText="1"/>
    </xf>
    <xf numFmtId="2" fontId="9" fillId="0" borderId="4" xfId="0" applyNumberFormat="1" applyFont="1" applyFill="1" applyBorder="1" applyAlignment="1" applyProtection="1">
      <alignment horizontal="center" wrapText="1"/>
    </xf>
    <xf numFmtId="0" fontId="9" fillId="5" borderId="2" xfId="0" applyFont="1" applyFill="1" applyBorder="1" applyAlignment="1" applyProtection="1">
      <alignment wrapText="1"/>
      <protection locked="0"/>
    </xf>
    <xf numFmtId="0" fontId="10" fillId="4" borderId="4" xfId="0" applyFont="1" applyFill="1" applyBorder="1" applyAlignment="1" applyProtection="1">
      <alignment horizontal="left" vertical="top" wrapText="1"/>
      <protection locked="0"/>
    </xf>
    <xf numFmtId="0" fontId="13" fillId="0" borderId="3" xfId="0" applyFont="1" applyFill="1" applyBorder="1" applyAlignment="1" applyProtection="1">
      <alignment horizontal="right" vertical="top" wrapText="1"/>
      <protection locked="0"/>
    </xf>
    <xf numFmtId="2" fontId="13" fillId="0" borderId="7" xfId="0" applyNumberFormat="1" applyFont="1" applyFill="1" applyBorder="1" applyAlignment="1" applyProtection="1">
      <alignment horizontal="right" vertical="top" wrapText="1"/>
      <protection locked="0"/>
    </xf>
    <xf numFmtId="2" fontId="9" fillId="0" borderId="8" xfId="0" applyNumberFormat="1" applyFont="1" applyFill="1" applyBorder="1" applyAlignment="1" applyProtection="1">
      <alignment wrapText="1"/>
      <protection locked="0"/>
    </xf>
    <xf numFmtId="0" fontId="9" fillId="0" borderId="4" xfId="0" applyFont="1" applyFill="1" applyBorder="1" applyAlignment="1" applyProtection="1">
      <alignment wrapText="1"/>
      <protection locked="0"/>
    </xf>
    <xf numFmtId="0" fontId="9" fillId="0" borderId="3" xfId="0" applyFont="1" applyFill="1" applyBorder="1" applyAlignment="1" applyProtection="1">
      <alignment horizontal="right" wrapText="1"/>
      <protection locked="0"/>
    </xf>
    <xf numFmtId="2" fontId="9" fillId="0" borderId="4" xfId="0" applyNumberFormat="1" applyFont="1" applyFill="1" applyBorder="1" applyAlignment="1" applyProtection="1">
      <alignment horizontal="center" wrapText="1"/>
      <protection locked="0"/>
    </xf>
    <xf numFmtId="0" fontId="9" fillId="0" borderId="3" xfId="0" applyFont="1" applyFill="1" applyBorder="1" applyAlignment="1" applyProtection="1">
      <alignment wrapText="1"/>
      <protection locked="0"/>
    </xf>
    <xf numFmtId="2" fontId="9" fillId="0" borderId="7" xfId="0" applyNumberFormat="1" applyFont="1" applyFill="1" applyBorder="1" applyAlignment="1" applyProtection="1">
      <alignment horizontal="right" wrapText="1"/>
      <protection locked="0"/>
    </xf>
    <xf numFmtId="0" fontId="11" fillId="5" borderId="2" xfId="0" applyFont="1" applyFill="1" applyBorder="1" applyAlignment="1" applyProtection="1">
      <alignment wrapText="1"/>
      <protection locked="0"/>
    </xf>
    <xf numFmtId="164" fontId="13" fillId="0" borderId="4" xfId="0" applyNumberFormat="1" applyFont="1" applyFill="1" applyBorder="1" applyAlignment="1" applyProtection="1">
      <alignment horizontal="center" vertical="top" wrapText="1"/>
      <protection locked="0"/>
    </xf>
    <xf numFmtId="4" fontId="13" fillId="0" borderId="4" xfId="0" applyNumberFormat="1" applyFont="1" applyFill="1" applyBorder="1" applyAlignment="1" applyProtection="1">
      <alignment horizontal="center" vertical="top" wrapText="1"/>
      <protection locked="0"/>
    </xf>
    <xf numFmtId="4" fontId="13" fillId="0" borderId="4" xfId="0" applyNumberFormat="1" applyFont="1" applyFill="1" applyBorder="1" applyAlignment="1" applyProtection="1">
      <alignment horizontal="right" vertical="top" wrapText="1"/>
      <protection locked="0"/>
    </xf>
    <xf numFmtId="0" fontId="11" fillId="0" borderId="4" xfId="0" applyFont="1" applyFill="1" applyBorder="1" applyAlignment="1" applyProtection="1">
      <alignment vertical="top" wrapText="1"/>
      <protection locked="0"/>
    </xf>
    <xf numFmtId="0" fontId="11" fillId="0" borderId="4" xfId="0" applyFont="1" applyFill="1" applyBorder="1" applyAlignment="1" applyProtection="1">
      <alignment wrapText="1"/>
      <protection locked="0"/>
    </xf>
    <xf numFmtId="4" fontId="14" fillId="0" borderId="4" xfId="0" applyNumberFormat="1" applyFont="1" applyFill="1" applyBorder="1" applyAlignment="1" applyProtection="1">
      <alignment horizontal="right" vertical="top" wrapText="1"/>
      <protection locked="0"/>
    </xf>
    <xf numFmtId="0" fontId="13" fillId="0" borderId="3" xfId="0" applyFont="1" applyFill="1" applyBorder="1" applyAlignment="1" applyProtection="1">
      <alignment horizontal="left" vertical="top" wrapText="1"/>
      <protection locked="0"/>
    </xf>
    <xf numFmtId="4" fontId="12" fillId="0" borderId="4" xfId="0" applyNumberFormat="1" applyFont="1" applyFill="1" applyBorder="1" applyAlignment="1" applyProtection="1">
      <alignment horizontal="right" vertical="top" wrapText="1"/>
      <protection locked="0"/>
    </xf>
    <xf numFmtId="0" fontId="13" fillId="0" borderId="4" xfId="0" applyFont="1" applyFill="1" applyBorder="1" applyAlignment="1" applyProtection="1">
      <alignment vertical="top" wrapText="1"/>
      <protection locked="0"/>
    </xf>
    <xf numFmtId="164" fontId="5" fillId="0" borderId="4" xfId="0" applyNumberFormat="1" applyFont="1" applyFill="1" applyBorder="1" applyAlignment="1" applyProtection="1">
      <alignment horizontal="center" vertical="top" wrapText="1"/>
      <protection locked="0"/>
    </xf>
    <xf numFmtId="4" fontId="5" fillId="0" borderId="4" xfId="0" applyNumberFormat="1" applyFont="1" applyFill="1" applyBorder="1" applyAlignment="1" applyProtection="1">
      <alignment horizontal="center" vertical="top" wrapText="1"/>
      <protection locked="0"/>
    </xf>
    <xf numFmtId="164" fontId="9" fillId="0" borderId="4" xfId="0" applyNumberFormat="1" applyFont="1" applyFill="1" applyBorder="1" applyAlignment="1" applyProtection="1">
      <alignment horizontal="center" wrapText="1"/>
      <protection locked="0"/>
    </xf>
    <xf numFmtId="0" fontId="9" fillId="0" borderId="4" xfId="0" applyFont="1" applyFill="1" applyBorder="1" applyAlignment="1" applyProtection="1">
      <alignment horizontal="center" wrapText="1"/>
      <protection locked="0"/>
    </xf>
    <xf numFmtId="0" fontId="9" fillId="0" borderId="4" xfId="0" applyFont="1" applyFill="1" applyBorder="1" applyAlignment="1" applyProtection="1">
      <alignment horizontal="right" wrapText="1"/>
      <protection locked="0"/>
    </xf>
    <xf numFmtId="164" fontId="13" fillId="5" borderId="2" xfId="0" applyNumberFormat="1" applyFont="1" applyFill="1" applyBorder="1" applyAlignment="1" applyProtection="1">
      <alignment horizontal="center" vertical="top" wrapText="1"/>
    </xf>
    <xf numFmtId="4" fontId="13" fillId="5" borderId="2" xfId="0" applyNumberFormat="1" applyFont="1" applyFill="1" applyBorder="1" applyAlignment="1" applyProtection="1">
      <alignment horizontal="center" vertical="top" wrapText="1"/>
    </xf>
    <xf numFmtId="4" fontId="13" fillId="5" borderId="2" xfId="0" applyNumberFormat="1" applyFont="1" applyFill="1" applyBorder="1" applyAlignment="1" applyProtection="1">
      <alignment horizontal="right" vertical="top" wrapText="1"/>
    </xf>
    <xf numFmtId="164" fontId="10" fillId="4" borderId="4" xfId="0" applyNumberFormat="1" applyFont="1" applyFill="1" applyBorder="1" applyAlignment="1" applyProtection="1">
      <alignment horizontal="center" vertical="top" wrapText="1"/>
    </xf>
    <xf numFmtId="0" fontId="10" fillId="4" borderId="4" xfId="0" applyFont="1" applyFill="1" applyBorder="1" applyAlignment="1" applyProtection="1">
      <alignment horizontal="center" vertical="top" wrapText="1"/>
    </xf>
    <xf numFmtId="4" fontId="10" fillId="4" borderId="4" xfId="0" applyNumberFormat="1" applyFont="1" applyFill="1" applyBorder="1" applyAlignment="1" applyProtection="1">
      <alignment horizontal="right" vertical="top" wrapText="1"/>
    </xf>
    <xf numFmtId="164" fontId="10" fillId="4" borderId="4" xfId="0" applyNumberFormat="1" applyFont="1" applyFill="1" applyBorder="1" applyAlignment="1" applyProtection="1">
      <alignment horizontal="right" vertical="top" wrapText="1"/>
    </xf>
    <xf numFmtId="164" fontId="13" fillId="0" borderId="4" xfId="0" applyNumberFormat="1" applyFont="1" applyFill="1" applyBorder="1" applyAlignment="1" applyProtection="1">
      <alignment horizontal="center" vertical="top" wrapText="1"/>
    </xf>
    <xf numFmtId="4" fontId="13" fillId="0" borderId="4" xfId="0" applyNumberFormat="1" applyFont="1" applyFill="1" applyBorder="1" applyAlignment="1" applyProtection="1">
      <alignment horizontal="center" vertical="top" wrapText="1"/>
    </xf>
    <xf numFmtId="4" fontId="13" fillId="0" borderId="4" xfId="0" applyNumberFormat="1" applyFont="1" applyFill="1" applyBorder="1" applyAlignment="1" applyProtection="1">
      <alignment horizontal="right" vertical="top" wrapText="1"/>
    </xf>
    <xf numFmtId="0" fontId="10" fillId="4" borderId="4" xfId="0" applyFont="1" applyFill="1" applyBorder="1" applyAlignment="1" applyProtection="1">
      <alignment horizontal="left" textRotation="90"/>
      <protection locked="0"/>
    </xf>
    <xf numFmtId="0" fontId="9" fillId="5" borderId="4" xfId="0" applyFont="1" applyFill="1" applyBorder="1" applyProtection="1">
      <protection locked="0"/>
    </xf>
    <xf numFmtId="0" fontId="13" fillId="0" borderId="3" xfId="0" applyFont="1" applyFill="1" applyBorder="1" applyAlignment="1" applyProtection="1">
      <alignment horizontal="right"/>
      <protection locked="0"/>
    </xf>
    <xf numFmtId="4" fontId="9" fillId="0" borderId="4" xfId="0" applyNumberFormat="1" applyFont="1" applyBorder="1" applyAlignment="1" applyProtection="1">
      <alignment horizontal="center"/>
      <protection locked="0"/>
    </xf>
    <xf numFmtId="4" fontId="9" fillId="0" borderId="7" xfId="0" applyNumberFormat="1" applyFont="1" applyBorder="1" applyAlignment="1" applyProtection="1">
      <alignment horizontal="center"/>
      <protection locked="0"/>
    </xf>
    <xf numFmtId="0" fontId="9" fillId="0" borderId="4" xfId="0" applyFont="1" applyBorder="1" applyAlignment="1" applyProtection="1">
      <alignment horizontal="center"/>
      <protection locked="0"/>
    </xf>
    <xf numFmtId="2" fontId="9" fillId="0" borderId="4" xfId="0" applyNumberFormat="1" applyFont="1" applyBorder="1" applyAlignment="1" applyProtection="1">
      <alignment horizontal="center"/>
      <protection locked="0"/>
    </xf>
    <xf numFmtId="0" fontId="9" fillId="0" borderId="4" xfId="0" applyFont="1" applyBorder="1" applyProtection="1">
      <protection locked="0"/>
    </xf>
    <xf numFmtId="0" fontId="9" fillId="0" borderId="4" xfId="0" applyFont="1" applyFill="1" applyBorder="1" applyProtection="1">
      <protection locked="0"/>
    </xf>
    <xf numFmtId="0" fontId="10" fillId="5" borderId="4" xfId="0" applyFont="1" applyFill="1" applyBorder="1" applyProtection="1">
      <protection locked="0"/>
    </xf>
    <xf numFmtId="4" fontId="8" fillId="0" borderId="4" xfId="0" applyNumberFormat="1" applyFont="1" applyBorder="1" applyAlignment="1" applyProtection="1">
      <alignment horizontal="center"/>
      <protection locked="0"/>
    </xf>
    <xf numFmtId="4" fontId="8" fillId="0" borderId="7" xfId="0" applyNumberFormat="1" applyFont="1" applyBorder="1" applyAlignment="1" applyProtection="1">
      <alignment horizontal="center"/>
      <protection locked="0"/>
    </xf>
    <xf numFmtId="0" fontId="8" fillId="0" borderId="4" xfId="0" applyFont="1" applyBorder="1" applyProtection="1">
      <protection locked="0"/>
    </xf>
    <xf numFmtId="0" fontId="9" fillId="0" borderId="7" xfId="0" applyFont="1" applyBorder="1" applyProtection="1">
      <protection locked="0"/>
    </xf>
    <xf numFmtId="4" fontId="13" fillId="5" borderId="5" xfId="0" applyNumberFormat="1" applyFont="1" applyFill="1" applyBorder="1" applyAlignment="1" applyProtection="1">
      <alignment horizontal="right" vertical="top" wrapText="1"/>
    </xf>
    <xf numFmtId="0" fontId="12" fillId="5" borderId="4" xfId="0" applyFont="1" applyFill="1" applyBorder="1" applyAlignment="1" applyProtection="1">
      <alignment horizontal="left" vertical="top" wrapText="1"/>
    </xf>
    <xf numFmtId="2" fontId="9" fillId="5" borderId="2" xfId="0" applyNumberFormat="1" applyFont="1" applyFill="1" applyBorder="1" applyAlignment="1" applyProtection="1">
      <alignment horizontal="center" wrapText="1"/>
    </xf>
    <xf numFmtId="0" fontId="10" fillId="4" borderId="3" xfId="0" applyFont="1" applyFill="1" applyBorder="1" applyAlignment="1" applyProtection="1">
      <alignment horizontal="left" textRotation="90"/>
    </xf>
    <xf numFmtId="164" fontId="10" fillId="4" borderId="4" xfId="0" applyNumberFormat="1" applyFont="1" applyFill="1" applyBorder="1" applyAlignment="1" applyProtection="1">
      <alignment horizontal="center" textRotation="90"/>
    </xf>
    <xf numFmtId="0" fontId="10" fillId="4" borderId="4" xfId="0" applyFont="1" applyFill="1" applyBorder="1" applyAlignment="1" applyProtection="1">
      <alignment horizontal="center" textRotation="90"/>
    </xf>
    <xf numFmtId="4" fontId="10" fillId="4" borderId="7" xfId="0" applyNumberFormat="1" applyFont="1" applyFill="1" applyBorder="1" applyAlignment="1" applyProtection="1">
      <alignment horizontal="center" textRotation="90"/>
    </xf>
    <xf numFmtId="2" fontId="10" fillId="4" borderId="4" xfId="0" applyNumberFormat="1" applyFont="1" applyFill="1" applyBorder="1" applyAlignment="1" applyProtection="1">
      <alignment horizontal="center" textRotation="90"/>
    </xf>
    <xf numFmtId="164" fontId="10" fillId="4" borderId="7" xfId="0" applyNumberFormat="1" applyFont="1" applyFill="1" applyBorder="1" applyAlignment="1" applyProtection="1">
      <alignment horizontal="center" vertical="top" wrapText="1"/>
    </xf>
    <xf numFmtId="2" fontId="10" fillId="4" borderId="8" xfId="0" applyNumberFormat="1" applyFont="1" applyFill="1" applyBorder="1" applyAlignment="1" applyProtection="1">
      <alignment horizontal="center" vertical="top" wrapText="1"/>
    </xf>
    <xf numFmtId="0" fontId="13" fillId="5" borderId="3" xfId="0" applyFont="1" applyFill="1" applyBorder="1" applyAlignment="1" applyProtection="1">
      <alignment horizontal="right"/>
    </xf>
    <xf numFmtId="4" fontId="9" fillId="5" borderId="4" xfId="0" applyNumberFormat="1" applyFont="1" applyFill="1" applyBorder="1" applyAlignment="1" applyProtection="1">
      <alignment horizontal="center"/>
    </xf>
    <xf numFmtId="4" fontId="9" fillId="5" borderId="7" xfId="0" applyNumberFormat="1" applyFont="1" applyFill="1" applyBorder="1" applyAlignment="1" applyProtection="1">
      <alignment horizontal="center"/>
    </xf>
    <xf numFmtId="0" fontId="9" fillId="5" borderId="4" xfId="0" applyFont="1" applyFill="1" applyBorder="1" applyAlignment="1" applyProtection="1">
      <alignment horizontal="center"/>
    </xf>
    <xf numFmtId="2" fontId="9" fillId="5" borderId="4" xfId="0" applyNumberFormat="1" applyFont="1" applyFill="1" applyBorder="1" applyAlignment="1" applyProtection="1">
      <alignment horizontal="center"/>
    </xf>
    <xf numFmtId="0" fontId="13" fillId="0" borderId="3" xfId="0" applyFont="1" applyFill="1" applyBorder="1" applyAlignment="1" applyProtection="1">
      <alignment horizontal="right"/>
    </xf>
    <xf numFmtId="4" fontId="9" fillId="0" borderId="4" xfId="0" applyNumberFormat="1" applyFont="1" applyBorder="1" applyAlignment="1" applyProtection="1">
      <alignment horizontal="center"/>
    </xf>
    <xf numFmtId="4" fontId="9" fillId="0" borderId="7" xfId="0" applyNumberFormat="1" applyFont="1" applyBorder="1" applyAlignment="1" applyProtection="1">
      <alignment horizontal="center"/>
    </xf>
    <xf numFmtId="0" fontId="9" fillId="0" borderId="4" xfId="0" applyFont="1" applyBorder="1" applyAlignment="1" applyProtection="1">
      <alignment horizontal="center"/>
    </xf>
    <xf numFmtId="2" fontId="9" fillId="0" borderId="4" xfId="0" applyNumberFormat="1" applyFont="1" applyBorder="1" applyAlignment="1" applyProtection="1">
      <alignment horizontal="center"/>
    </xf>
    <xf numFmtId="4" fontId="9" fillId="0" borderId="4" xfId="0" applyNumberFormat="1" applyFont="1" applyFill="1" applyBorder="1" applyAlignment="1" applyProtection="1">
      <alignment horizontal="center"/>
    </xf>
    <xf numFmtId="4" fontId="9" fillId="0" borderId="7" xfId="0" applyNumberFormat="1" applyFont="1" applyFill="1" applyBorder="1" applyAlignment="1" applyProtection="1">
      <alignment horizontal="center"/>
    </xf>
    <xf numFmtId="0" fontId="9" fillId="0" borderId="4" xfId="0" applyFont="1" applyFill="1" applyBorder="1" applyAlignment="1" applyProtection="1">
      <alignment horizontal="center"/>
    </xf>
    <xf numFmtId="2" fontId="9" fillId="0" borderId="4" xfId="0" applyNumberFormat="1" applyFont="1" applyFill="1" applyBorder="1" applyAlignment="1" applyProtection="1">
      <alignment horizontal="center"/>
    </xf>
    <xf numFmtId="4" fontId="10" fillId="5" borderId="4" xfId="0" applyNumberFormat="1" applyFont="1" applyFill="1" applyBorder="1" applyAlignment="1" applyProtection="1">
      <alignment horizontal="center"/>
    </xf>
    <xf numFmtId="4" fontId="10" fillId="5" borderId="7" xfId="0" applyNumberFormat="1" applyFont="1" applyFill="1" applyBorder="1" applyAlignment="1" applyProtection="1">
      <alignment horizontal="center"/>
    </xf>
    <xf numFmtId="0" fontId="10" fillId="5" borderId="4" xfId="0" applyFont="1" applyFill="1" applyBorder="1" applyAlignment="1" applyProtection="1">
      <alignment horizontal="center"/>
    </xf>
    <xf numFmtId="2" fontId="10" fillId="5" borderId="4" xfId="0" applyNumberFormat="1" applyFont="1" applyFill="1" applyBorder="1" applyAlignment="1" applyProtection="1">
      <alignment horizontal="center"/>
    </xf>
    <xf numFmtId="4" fontId="11" fillId="5" borderId="7" xfId="0" applyNumberFormat="1" applyFont="1" applyFill="1" applyBorder="1" applyAlignment="1" applyProtection="1">
      <alignment horizontal="center"/>
    </xf>
    <xf numFmtId="0" fontId="12" fillId="0" borderId="3" xfId="0" applyFont="1" applyFill="1" applyBorder="1" applyAlignment="1" applyProtection="1">
      <alignment horizontal="right"/>
    </xf>
    <xf numFmtId="4" fontId="8" fillId="0" borderId="4" xfId="0" applyNumberFormat="1" applyFont="1" applyBorder="1" applyAlignment="1" applyProtection="1">
      <alignment horizontal="center"/>
    </xf>
    <xf numFmtId="4" fontId="8" fillId="0" borderId="7" xfId="0" applyNumberFormat="1" applyFont="1" applyBorder="1" applyAlignment="1" applyProtection="1">
      <alignment horizontal="center"/>
    </xf>
    <xf numFmtId="0" fontId="9" fillId="5" borderId="2" xfId="0" applyFont="1" applyFill="1" applyBorder="1" applyAlignment="1" applyProtection="1">
      <protection locked="0"/>
    </xf>
    <xf numFmtId="0" fontId="10" fillId="4" borderId="4" xfId="0" applyFont="1" applyFill="1" applyBorder="1" applyAlignment="1" applyProtection="1">
      <alignment horizontal="left" wrapText="1"/>
      <protection locked="0"/>
    </xf>
    <xf numFmtId="0" fontId="9" fillId="5" borderId="4" xfId="0" applyFont="1" applyFill="1" applyBorder="1" applyAlignment="1" applyProtection="1">
      <protection locked="0"/>
    </xf>
    <xf numFmtId="0" fontId="0" fillId="0" borderId="0" xfId="0" applyAlignment="1" applyProtection="1">
      <protection locked="0"/>
    </xf>
    <xf numFmtId="2" fontId="9" fillId="0" borderId="7" xfId="0" applyNumberFormat="1" applyFont="1" applyBorder="1" applyAlignment="1" applyProtection="1">
      <alignment horizontal="center"/>
      <protection locked="0"/>
    </xf>
    <xf numFmtId="2" fontId="9" fillId="0" borderId="8" xfId="0" applyNumberFormat="1" applyFont="1" applyBorder="1" applyAlignment="1" applyProtection="1">
      <alignment horizontal="center"/>
      <protection locked="0"/>
    </xf>
    <xf numFmtId="0" fontId="9" fillId="0" borderId="4" xfId="0" applyFont="1" applyBorder="1" applyAlignment="1" applyProtection="1">
      <protection locked="0"/>
    </xf>
    <xf numFmtId="0" fontId="9" fillId="0" borderId="4" xfId="0" applyFont="1" applyFill="1" applyBorder="1" applyAlignment="1" applyProtection="1">
      <protection locked="0"/>
    </xf>
    <xf numFmtId="0" fontId="10" fillId="5" borderId="4" xfId="0" applyFont="1" applyFill="1" applyBorder="1" applyAlignment="1" applyProtection="1">
      <protection locked="0"/>
    </xf>
    <xf numFmtId="0" fontId="8" fillId="0" borderId="4" xfId="0" applyFont="1" applyBorder="1" applyAlignment="1" applyProtection="1">
      <protection locked="0"/>
    </xf>
    <xf numFmtId="2" fontId="8" fillId="0" borderId="4" xfId="0" applyNumberFormat="1" applyFont="1" applyBorder="1" applyAlignment="1" applyProtection="1">
      <alignment horizontal="center"/>
      <protection locked="0"/>
    </xf>
    <xf numFmtId="2" fontId="8" fillId="0" borderId="7" xfId="0" applyNumberFormat="1" applyFont="1" applyBorder="1" applyAlignment="1" applyProtection="1">
      <alignment horizontal="center"/>
      <protection locked="0"/>
    </xf>
    <xf numFmtId="2" fontId="8" fillId="0" borderId="8" xfId="0" applyNumberFormat="1" applyFont="1" applyBorder="1" applyAlignment="1" applyProtection="1">
      <alignment horizontal="center"/>
      <protection locked="0"/>
    </xf>
    <xf numFmtId="0" fontId="12" fillId="5" borderId="1" xfId="0" applyFont="1" applyFill="1" applyBorder="1" applyAlignment="1" applyProtection="1">
      <alignment horizontal="left"/>
    </xf>
    <xf numFmtId="0" fontId="9" fillId="5" borderId="2" xfId="0" applyFont="1" applyFill="1" applyBorder="1" applyAlignment="1" applyProtection="1"/>
    <xf numFmtId="2" fontId="13" fillId="5" borderId="2" xfId="0" applyNumberFormat="1" applyFont="1" applyFill="1" applyBorder="1" applyAlignment="1" applyProtection="1">
      <alignment horizontal="center"/>
    </xf>
    <xf numFmtId="2" fontId="13" fillId="5" borderId="5" xfId="0" applyNumberFormat="1" applyFont="1" applyFill="1" applyBorder="1" applyAlignment="1" applyProtection="1">
      <alignment horizontal="center"/>
    </xf>
    <xf numFmtId="2" fontId="13" fillId="5" borderId="6" xfId="0" applyNumberFormat="1" applyFont="1" applyFill="1" applyBorder="1" applyAlignment="1" applyProtection="1">
      <alignment horizontal="center"/>
    </xf>
    <xf numFmtId="2" fontId="9" fillId="5" borderId="2" xfId="0" applyNumberFormat="1" applyFont="1" applyFill="1" applyBorder="1" applyAlignment="1" applyProtection="1">
      <alignment horizontal="center"/>
    </xf>
    <xf numFmtId="0" fontId="10" fillId="4" borderId="4" xfId="0" applyFont="1" applyFill="1" applyBorder="1" applyAlignment="1" applyProtection="1">
      <alignment horizontal="left" textRotation="90"/>
    </xf>
    <xf numFmtId="2" fontId="10" fillId="4" borderId="7" xfId="0" applyNumberFormat="1" applyFont="1" applyFill="1" applyBorder="1" applyAlignment="1" applyProtection="1">
      <alignment horizontal="center" textRotation="90"/>
    </xf>
    <xf numFmtId="2" fontId="10" fillId="4" borderId="8" xfId="0" applyNumberFormat="1" applyFont="1" applyFill="1" applyBorder="1" applyAlignment="1" applyProtection="1">
      <alignment horizontal="center" textRotation="90"/>
    </xf>
    <xf numFmtId="0" fontId="10" fillId="4" borderId="3" xfId="0" applyFont="1" applyFill="1" applyBorder="1" applyAlignment="1" applyProtection="1">
      <alignment horizontal="left" wrapText="1"/>
    </xf>
    <xf numFmtId="0" fontId="10" fillId="4" borderId="4" xfId="0" applyFont="1" applyFill="1" applyBorder="1" applyAlignment="1" applyProtection="1">
      <alignment horizontal="left" wrapText="1"/>
    </xf>
    <xf numFmtId="2" fontId="10" fillId="4" borderId="4" xfId="0" applyNumberFormat="1" applyFont="1" applyFill="1" applyBorder="1" applyAlignment="1" applyProtection="1">
      <alignment horizontal="center" wrapText="1"/>
    </xf>
    <xf numFmtId="2" fontId="10" fillId="4" borderId="7" xfId="0" applyNumberFormat="1" applyFont="1" applyFill="1" applyBorder="1" applyAlignment="1" applyProtection="1">
      <alignment horizontal="center" wrapText="1"/>
    </xf>
    <xf numFmtId="2" fontId="10" fillId="4" borderId="8" xfId="0" applyNumberFormat="1" applyFont="1" applyFill="1" applyBorder="1" applyAlignment="1" applyProtection="1">
      <alignment horizontal="center" wrapText="1"/>
    </xf>
    <xf numFmtId="0" fontId="9" fillId="5" borderId="4" xfId="0" applyFont="1" applyFill="1" applyBorder="1" applyAlignment="1" applyProtection="1"/>
    <xf numFmtId="2" fontId="9" fillId="5" borderId="7" xfId="0" applyNumberFormat="1" applyFont="1" applyFill="1" applyBorder="1" applyAlignment="1" applyProtection="1">
      <alignment horizontal="center"/>
    </xf>
    <xf numFmtId="2" fontId="9" fillId="5" borderId="8" xfId="0" applyNumberFormat="1" applyFont="1" applyFill="1" applyBorder="1" applyAlignment="1" applyProtection="1">
      <alignment horizontal="center"/>
    </xf>
    <xf numFmtId="0" fontId="0" fillId="0" borderId="0" xfId="0" applyAlignment="1" applyProtection="1"/>
    <xf numFmtId="2" fontId="9" fillId="0" borderId="7" xfId="0" applyNumberFormat="1" applyFont="1" applyBorder="1" applyAlignment="1" applyProtection="1">
      <alignment horizontal="center"/>
    </xf>
    <xf numFmtId="2" fontId="9" fillId="0" borderId="8" xfId="0" applyNumberFormat="1" applyFont="1" applyBorder="1" applyAlignment="1" applyProtection="1">
      <alignment horizontal="center"/>
    </xf>
    <xf numFmtId="0" fontId="9" fillId="5" borderId="8" xfId="0" applyFont="1" applyFill="1" applyBorder="1" applyAlignment="1" applyProtection="1">
      <alignment horizontal="center"/>
    </xf>
    <xf numFmtId="0" fontId="9" fillId="0" borderId="4" xfId="0" applyFont="1" applyFill="1" applyBorder="1" applyAlignment="1" applyProtection="1"/>
    <xf numFmtId="2" fontId="9" fillId="0" borderId="7" xfId="0" applyNumberFormat="1" applyFont="1" applyFill="1" applyBorder="1" applyAlignment="1" applyProtection="1">
      <alignment horizontal="center"/>
    </xf>
    <xf numFmtId="2" fontId="9" fillId="0" borderId="8" xfId="0" applyNumberFormat="1" applyFont="1" applyFill="1" applyBorder="1" applyAlignment="1" applyProtection="1">
      <alignment horizontal="center"/>
    </xf>
    <xf numFmtId="0" fontId="10" fillId="5" borderId="4" xfId="0" applyFont="1" applyFill="1" applyBorder="1" applyAlignment="1" applyProtection="1"/>
    <xf numFmtId="2" fontId="11" fillId="5" borderId="4" xfId="0" applyNumberFormat="1" applyFont="1" applyFill="1" applyBorder="1" applyAlignment="1" applyProtection="1">
      <alignment horizontal="center"/>
    </xf>
    <xf numFmtId="0" fontId="8" fillId="0" borderId="4" xfId="0" applyFont="1" applyBorder="1" applyAlignment="1" applyProtection="1"/>
    <xf numFmtId="2" fontId="8" fillId="0" borderId="4" xfId="0" applyNumberFormat="1" applyFont="1" applyBorder="1" applyAlignment="1" applyProtection="1">
      <alignment horizontal="center"/>
    </xf>
    <xf numFmtId="2" fontId="8" fillId="0" borderId="7" xfId="0" applyNumberFormat="1" applyFont="1" applyBorder="1" applyAlignment="1" applyProtection="1">
      <alignment horizontal="center"/>
    </xf>
    <xf numFmtId="2" fontId="8" fillId="0" borderId="8" xfId="0" applyNumberFormat="1" applyFont="1" applyBorder="1" applyAlignment="1" applyProtection="1">
      <alignment horizontal="center"/>
    </xf>
    <xf numFmtId="0" fontId="10" fillId="4" borderId="4" xfId="0" applyFont="1" applyFill="1" applyBorder="1" applyAlignment="1" applyProtection="1">
      <alignment horizontal="left" textRotation="90" wrapText="1"/>
      <protection locked="0"/>
    </xf>
    <xf numFmtId="0" fontId="0" fillId="0" borderId="4" xfId="0" applyBorder="1" applyAlignment="1" applyProtection="1">
      <alignment horizontal="center"/>
      <protection locked="0"/>
    </xf>
    <xf numFmtId="0" fontId="12" fillId="5" borderId="1" xfId="0" applyFont="1" applyFill="1" applyBorder="1" applyAlignment="1" applyProtection="1">
      <alignment horizontal="left" vertical="top"/>
    </xf>
    <xf numFmtId="0" fontId="9" fillId="5" borderId="2" xfId="0" applyFont="1" applyFill="1" applyBorder="1" applyAlignment="1" applyProtection="1">
      <alignment horizontal="center"/>
    </xf>
    <xf numFmtId="2" fontId="13" fillId="5" borderId="2" xfId="0" applyNumberFormat="1" applyFont="1" applyFill="1" applyBorder="1" applyAlignment="1" applyProtection="1">
      <alignment horizontal="center" vertical="top"/>
    </xf>
    <xf numFmtId="2" fontId="9" fillId="5" borderId="5" xfId="0" applyNumberFormat="1" applyFont="1" applyFill="1" applyBorder="1" applyAlignment="1" applyProtection="1">
      <alignment horizontal="center"/>
    </xf>
    <xf numFmtId="2" fontId="13" fillId="5" borderId="6" xfId="0" applyNumberFormat="1" applyFont="1" applyFill="1" applyBorder="1" applyAlignment="1" applyProtection="1">
      <alignment horizontal="center" vertical="top"/>
    </xf>
    <xf numFmtId="2" fontId="13" fillId="5" borderId="5" xfId="0" applyNumberFormat="1" applyFont="1" applyFill="1" applyBorder="1" applyAlignment="1" applyProtection="1">
      <alignment horizontal="center" vertical="top"/>
    </xf>
    <xf numFmtId="0" fontId="10" fillId="4" borderId="3" xfId="0" applyFont="1" applyFill="1" applyBorder="1" applyAlignment="1" applyProtection="1">
      <alignment horizontal="left" textRotation="90" wrapText="1"/>
    </xf>
    <xf numFmtId="0" fontId="10" fillId="4" borderId="3" xfId="0" applyFont="1" applyFill="1" applyBorder="1" applyAlignment="1" applyProtection="1">
      <alignment horizontal="center" textRotation="90" wrapText="1"/>
    </xf>
    <xf numFmtId="0" fontId="10" fillId="4" borderId="7" xfId="0" applyFont="1" applyFill="1" applyBorder="1" applyAlignment="1" applyProtection="1">
      <alignment horizontal="center" textRotation="90" wrapText="1"/>
    </xf>
    <xf numFmtId="0" fontId="10" fillId="4" borderId="8" xfId="0" applyFont="1" applyFill="1" applyBorder="1" applyAlignment="1" applyProtection="1">
      <alignment horizontal="center" textRotation="90" wrapText="1"/>
    </xf>
    <xf numFmtId="0" fontId="10" fillId="4" borderId="7" xfId="0" applyFont="1" applyFill="1" applyBorder="1" applyAlignment="1" applyProtection="1">
      <alignment horizontal="center" vertical="top" wrapText="1"/>
    </xf>
    <xf numFmtId="0" fontId="10" fillId="4" borderId="8" xfId="0" applyFont="1" applyFill="1" applyBorder="1" applyAlignment="1" applyProtection="1">
      <alignment horizontal="center" vertical="top" wrapText="1"/>
    </xf>
    <xf numFmtId="2" fontId="0" fillId="0" borderId="4" xfId="0" applyNumberFormat="1" applyBorder="1" applyAlignment="1" applyProtection="1">
      <alignment horizontal="center"/>
    </xf>
    <xf numFmtId="2" fontId="11" fillId="5" borderId="8" xfId="0" applyNumberFormat="1" applyFont="1" applyFill="1" applyBorder="1" applyAlignment="1" applyProtection="1">
      <alignment horizontal="center"/>
    </xf>
    <xf numFmtId="2" fontId="11" fillId="5" borderId="7" xfId="0" applyNumberFormat="1" applyFont="1" applyFill="1" applyBorder="1" applyAlignment="1" applyProtection="1">
      <alignment horizontal="center"/>
    </xf>
    <xf numFmtId="0" fontId="9" fillId="0" borderId="0" xfId="0" applyFont="1" applyFill="1" applyAlignment="1" applyProtection="1">
      <alignment horizontal="center" vertical="center" textRotation="90"/>
      <protection locked="0"/>
    </xf>
    <xf numFmtId="0" fontId="9" fillId="0" borderId="0" xfId="0" applyFont="1" applyAlignment="1" applyProtection="1">
      <alignment horizontal="center" vertical="center" textRotation="90"/>
      <protection locked="0"/>
    </xf>
    <xf numFmtId="0" fontId="10" fillId="0" borderId="0" xfId="0" applyFont="1" applyFill="1" applyAlignment="1" applyProtection="1">
      <alignment textRotation="90"/>
      <protection locked="0"/>
    </xf>
    <xf numFmtId="0" fontId="10" fillId="2" borderId="0" xfId="0" applyFont="1" applyFill="1" applyAlignment="1" applyProtection="1">
      <alignment textRotation="90"/>
      <protection locked="0"/>
    </xf>
    <xf numFmtId="0" fontId="9" fillId="0" borderId="0" xfId="0" applyFont="1" applyFill="1" applyAlignment="1" applyProtection="1">
      <protection locked="0"/>
    </xf>
    <xf numFmtId="0" fontId="9" fillId="0" borderId="0" xfId="0" applyFont="1" applyAlignment="1" applyProtection="1">
      <protection locked="0"/>
    </xf>
    <xf numFmtId="0" fontId="10" fillId="0" borderId="0" xfId="0" applyFont="1" applyFill="1" applyAlignment="1" applyProtection="1">
      <protection locked="0"/>
    </xf>
    <xf numFmtId="0" fontId="10" fillId="2" borderId="0" xfId="0" applyFont="1" applyFill="1" applyAlignment="1" applyProtection="1">
      <protection locked="0"/>
    </xf>
    <xf numFmtId="0" fontId="9" fillId="5" borderId="2" xfId="0" applyFont="1" applyFill="1" applyBorder="1" applyAlignment="1" applyProtection="1">
      <alignment horizontal="center" wrapText="1"/>
    </xf>
    <xf numFmtId="2" fontId="13" fillId="5" borderId="5" xfId="0" applyNumberFormat="1" applyFont="1" applyFill="1" applyBorder="1" applyAlignment="1" applyProtection="1">
      <alignment horizontal="center" vertical="top" wrapText="1"/>
    </xf>
    <xf numFmtId="2" fontId="13" fillId="5" borderId="6" xfId="0" applyNumberFormat="1" applyFont="1" applyFill="1" applyBorder="1" applyAlignment="1" applyProtection="1">
      <alignment horizontal="center" vertical="top" wrapText="1"/>
    </xf>
    <xf numFmtId="0" fontId="10" fillId="4" borderId="4" xfId="0" applyFont="1" applyFill="1" applyBorder="1" applyAlignment="1" applyProtection="1">
      <alignment horizontal="center" textRotation="90" wrapText="1"/>
    </xf>
    <xf numFmtId="4" fontId="13" fillId="5" borderId="2" xfId="0" applyNumberFormat="1" applyFont="1" applyFill="1" applyBorder="1" applyAlignment="1" applyProtection="1">
      <alignment horizontal="center" vertical="top"/>
    </xf>
    <xf numFmtId="164" fontId="10" fillId="4" borderId="4" xfId="0" applyNumberFormat="1" applyFont="1" applyFill="1" applyBorder="1" applyAlignment="1" applyProtection="1">
      <alignment horizontal="center" textRotation="90" wrapText="1"/>
    </xf>
  </cellXfs>
  <cellStyles count="1">
    <cellStyle name="Normal" xfId="0" builtinId="0"/>
  </cellStyles>
  <dxfs count="0"/>
  <tableStyles count="0" defaultTableStyle="TableStyleMedium9" defaultPivotStyle="PivotStyleLight16"/>
  <colors>
    <mruColors>
      <color rgb="FFFFFF66"/>
      <color rgb="FFE6E9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5"/>
  <sheetViews>
    <sheetView tabSelected="1" topLeftCell="B247" zoomScaleNormal="100" zoomScaleSheetLayoutView="100" workbookViewId="0">
      <selection activeCell="D9" sqref="D9"/>
    </sheetView>
  </sheetViews>
  <sheetFormatPr defaultColWidth="9.140625" defaultRowHeight="12.75"/>
  <cols>
    <col min="1" max="1" width="8.7109375" style="2" customWidth="1"/>
    <col min="2" max="2" width="42.7109375" style="3" customWidth="1"/>
    <col min="3" max="3" width="5.7109375" style="4" customWidth="1"/>
    <col min="4" max="4" width="8.7109375" style="5" customWidth="1"/>
    <col min="5" max="5" width="12.7109375" style="5" customWidth="1"/>
    <col min="6" max="6" width="12.7109375" style="6" customWidth="1"/>
    <col min="7" max="7" width="9.140625" style="2"/>
    <col min="8" max="25" width="9.140625" style="3"/>
    <col min="26" max="16384" width="9.140625" style="18"/>
  </cols>
  <sheetData>
    <row r="1" spans="1:25" s="1" customFormat="1">
      <c r="A1" s="27" t="s">
        <v>46</v>
      </c>
      <c r="B1" s="28" t="s">
        <v>0</v>
      </c>
      <c r="C1" s="29" t="s">
        <v>1</v>
      </c>
      <c r="D1" s="30" t="s">
        <v>605</v>
      </c>
      <c r="E1" s="30" t="s">
        <v>45</v>
      </c>
      <c r="F1" s="66" t="s">
        <v>2</v>
      </c>
      <c r="G1" s="16"/>
      <c r="H1" s="17"/>
      <c r="I1" s="17"/>
      <c r="J1" s="17"/>
      <c r="K1" s="17"/>
      <c r="L1" s="17"/>
      <c r="M1" s="17"/>
      <c r="N1" s="17"/>
      <c r="O1" s="17"/>
      <c r="P1" s="17"/>
      <c r="Q1" s="17"/>
      <c r="R1" s="17"/>
      <c r="S1" s="17"/>
      <c r="T1" s="17"/>
      <c r="U1" s="17"/>
      <c r="V1" s="17"/>
      <c r="W1" s="17"/>
      <c r="X1" s="17"/>
      <c r="Y1" s="17"/>
    </row>
    <row r="2" spans="1:25">
      <c r="A2" s="31"/>
      <c r="B2" s="32"/>
      <c r="C2" s="33"/>
      <c r="D2" s="34"/>
      <c r="E2" s="34"/>
      <c r="F2" s="67"/>
    </row>
    <row r="3" spans="1:25" s="7" customFormat="1">
      <c r="A3" s="35" t="s">
        <v>53</v>
      </c>
      <c r="B3" s="36" t="s">
        <v>52</v>
      </c>
      <c r="C3" s="37"/>
      <c r="D3" s="38"/>
      <c r="E3" s="38"/>
      <c r="F3" s="68">
        <f>F5+F14+F21+F27</f>
        <v>0</v>
      </c>
      <c r="G3" s="19"/>
      <c r="H3" s="20"/>
      <c r="I3" s="20"/>
      <c r="J3" s="20"/>
      <c r="K3" s="20"/>
      <c r="L3" s="20"/>
      <c r="M3" s="20"/>
      <c r="N3" s="20"/>
      <c r="O3" s="20"/>
      <c r="P3" s="20"/>
      <c r="Q3" s="20"/>
      <c r="R3" s="20"/>
      <c r="S3" s="20"/>
      <c r="T3" s="20"/>
      <c r="U3" s="20"/>
      <c r="V3" s="20"/>
      <c r="W3" s="20"/>
      <c r="X3" s="20"/>
      <c r="Y3" s="20"/>
    </row>
    <row r="4" spans="1:25" s="21" customFormat="1">
      <c r="A4" s="39"/>
      <c r="B4" s="40"/>
      <c r="C4" s="41"/>
      <c r="D4" s="42"/>
      <c r="E4" s="42"/>
      <c r="F4" s="69"/>
      <c r="G4" s="8"/>
      <c r="H4" s="9"/>
      <c r="I4" s="9"/>
      <c r="J4" s="9"/>
      <c r="K4" s="9"/>
      <c r="L4" s="9"/>
      <c r="M4" s="9"/>
      <c r="N4" s="9"/>
      <c r="O4" s="9"/>
      <c r="P4" s="9"/>
      <c r="Q4" s="9"/>
      <c r="R4" s="9"/>
      <c r="S4" s="9"/>
      <c r="T4" s="9"/>
      <c r="U4" s="9"/>
      <c r="V4" s="9"/>
      <c r="W4" s="9"/>
      <c r="X4" s="9"/>
      <c r="Y4" s="9"/>
    </row>
    <row r="5" spans="1:25" s="22" customFormat="1">
      <c r="A5" s="43" t="s">
        <v>57</v>
      </c>
      <c r="B5" s="44" t="s">
        <v>96</v>
      </c>
      <c r="C5" s="45"/>
      <c r="D5" s="46"/>
      <c r="E5" s="46"/>
      <c r="F5" s="70">
        <f>F8+F9+F10+F11+F12</f>
        <v>0</v>
      </c>
      <c r="G5" s="8"/>
      <c r="H5" s="9"/>
      <c r="I5" s="9"/>
      <c r="J5" s="9"/>
      <c r="K5" s="9"/>
      <c r="L5" s="9"/>
      <c r="M5" s="9"/>
      <c r="N5" s="9"/>
      <c r="O5" s="9"/>
      <c r="P5" s="9"/>
      <c r="Q5" s="9"/>
      <c r="R5" s="9"/>
      <c r="S5" s="9"/>
      <c r="T5" s="9"/>
      <c r="U5" s="9"/>
      <c r="V5" s="9"/>
      <c r="W5" s="9"/>
      <c r="X5" s="9"/>
      <c r="Y5" s="9"/>
    </row>
    <row r="6" spans="1:25" s="21" customFormat="1">
      <c r="A6" s="39"/>
      <c r="B6" s="47"/>
      <c r="C6" s="41"/>
      <c r="D6" s="42"/>
      <c r="E6" s="42"/>
      <c r="F6" s="69"/>
      <c r="G6" s="8"/>
      <c r="H6" s="9"/>
      <c r="I6" s="9"/>
      <c r="J6" s="9"/>
      <c r="K6" s="9"/>
      <c r="L6" s="9"/>
      <c r="M6" s="9"/>
      <c r="N6" s="9"/>
      <c r="O6" s="9"/>
      <c r="P6" s="9"/>
      <c r="Q6" s="9"/>
      <c r="R6" s="9"/>
      <c r="S6" s="9"/>
      <c r="T6" s="9"/>
      <c r="U6" s="9"/>
      <c r="V6" s="9"/>
      <c r="W6" s="9"/>
      <c r="X6" s="9"/>
      <c r="Y6" s="9"/>
    </row>
    <row r="7" spans="1:25" s="9" customFormat="1" ht="63.75" customHeight="1">
      <c r="A7" s="39" t="s">
        <v>102</v>
      </c>
      <c r="B7" s="40" t="s">
        <v>267</v>
      </c>
      <c r="C7" s="41"/>
      <c r="D7" s="42"/>
      <c r="E7" s="42"/>
      <c r="F7" s="69"/>
      <c r="G7" s="8"/>
    </row>
    <row r="8" spans="1:25" s="9" customFormat="1">
      <c r="A8" s="39" t="s">
        <v>120</v>
      </c>
      <c r="B8" s="40" t="s">
        <v>686</v>
      </c>
      <c r="C8" s="41" t="s">
        <v>9</v>
      </c>
      <c r="D8" s="48">
        <v>1</v>
      </c>
      <c r="E8" s="10"/>
      <c r="F8" s="71">
        <f>E8*D8</f>
        <v>0</v>
      </c>
      <c r="G8" s="8"/>
    </row>
    <row r="9" spans="1:25" s="9" customFormat="1" ht="89.25">
      <c r="A9" s="39" t="s">
        <v>121</v>
      </c>
      <c r="B9" s="40" t="s">
        <v>683</v>
      </c>
      <c r="C9" s="41" t="s">
        <v>9</v>
      </c>
      <c r="D9" s="42">
        <v>1</v>
      </c>
      <c r="E9" s="10"/>
      <c r="F9" s="71">
        <f t="shared" ref="F9:F12" si="0">E9*D9</f>
        <v>0</v>
      </c>
      <c r="G9" s="8"/>
    </row>
    <row r="10" spans="1:25" s="9" customFormat="1" ht="63.75">
      <c r="A10" s="39" t="s">
        <v>122</v>
      </c>
      <c r="B10" s="40" t="s">
        <v>684</v>
      </c>
      <c r="C10" s="41" t="s">
        <v>9</v>
      </c>
      <c r="D10" s="48">
        <v>1</v>
      </c>
      <c r="E10" s="10"/>
      <c r="F10" s="71">
        <f t="shared" si="0"/>
        <v>0</v>
      </c>
      <c r="G10" s="8"/>
    </row>
    <row r="11" spans="1:25" s="9" customFormat="1" ht="38.25">
      <c r="A11" s="39" t="s">
        <v>123</v>
      </c>
      <c r="B11" s="40" t="s">
        <v>685</v>
      </c>
      <c r="C11" s="41" t="s">
        <v>9</v>
      </c>
      <c r="D11" s="48">
        <v>1</v>
      </c>
      <c r="E11" s="10"/>
      <c r="F11" s="71">
        <f t="shared" si="0"/>
        <v>0</v>
      </c>
      <c r="G11" s="8"/>
    </row>
    <row r="12" spans="1:25" s="9" customFormat="1">
      <c r="A12" s="39" t="s">
        <v>266</v>
      </c>
      <c r="B12" s="40" t="s">
        <v>133</v>
      </c>
      <c r="C12" s="41" t="s">
        <v>9</v>
      </c>
      <c r="D12" s="48">
        <v>1</v>
      </c>
      <c r="E12" s="10"/>
      <c r="F12" s="71">
        <f t="shared" si="0"/>
        <v>0</v>
      </c>
      <c r="G12" s="8"/>
    </row>
    <row r="13" spans="1:25" s="21" customFormat="1">
      <c r="A13" s="39"/>
      <c r="B13" s="40"/>
      <c r="C13" s="41"/>
      <c r="D13" s="48"/>
      <c r="E13" s="48"/>
      <c r="F13" s="71"/>
      <c r="G13" s="8"/>
      <c r="H13" s="9"/>
      <c r="I13" s="9"/>
      <c r="J13" s="9"/>
      <c r="K13" s="9"/>
      <c r="L13" s="9"/>
      <c r="M13" s="9"/>
      <c r="N13" s="9"/>
      <c r="O13" s="9"/>
      <c r="P13" s="9"/>
      <c r="Q13" s="9"/>
      <c r="R13" s="9"/>
      <c r="S13" s="9"/>
      <c r="T13" s="9"/>
      <c r="U13" s="9"/>
      <c r="V13" s="9"/>
      <c r="W13" s="9"/>
      <c r="X13" s="9"/>
      <c r="Y13" s="9"/>
    </row>
    <row r="14" spans="1:25" s="22" customFormat="1">
      <c r="A14" s="43" t="s">
        <v>89</v>
      </c>
      <c r="B14" s="44" t="s">
        <v>105</v>
      </c>
      <c r="C14" s="45"/>
      <c r="D14" s="49"/>
      <c r="E14" s="49"/>
      <c r="F14" s="72">
        <f>F17+F18+F19</f>
        <v>0</v>
      </c>
      <c r="G14" s="8"/>
      <c r="H14" s="9"/>
      <c r="I14" s="9"/>
      <c r="J14" s="9"/>
      <c r="K14" s="9"/>
      <c r="L14" s="9"/>
      <c r="M14" s="9"/>
      <c r="N14" s="9"/>
      <c r="O14" s="9"/>
      <c r="P14" s="9"/>
      <c r="Q14" s="9"/>
      <c r="R14" s="9"/>
      <c r="S14" s="9"/>
      <c r="T14" s="9"/>
      <c r="U14" s="9"/>
      <c r="V14" s="9"/>
      <c r="W14" s="9"/>
      <c r="X14" s="9"/>
      <c r="Y14" s="9"/>
    </row>
    <row r="15" spans="1:25" s="21" customFormat="1">
      <c r="A15" s="50"/>
      <c r="B15" s="47"/>
      <c r="C15" s="41"/>
      <c r="D15" s="48"/>
      <c r="E15" s="48"/>
      <c r="F15" s="71"/>
      <c r="G15" s="8"/>
      <c r="H15" s="9"/>
      <c r="I15" s="9"/>
      <c r="J15" s="9"/>
      <c r="K15" s="9"/>
      <c r="L15" s="9"/>
      <c r="M15" s="9"/>
      <c r="N15" s="9"/>
      <c r="O15" s="9"/>
      <c r="P15" s="9"/>
      <c r="Q15" s="9"/>
      <c r="R15" s="9"/>
      <c r="S15" s="9"/>
      <c r="T15" s="9"/>
      <c r="U15" s="9"/>
      <c r="V15" s="9"/>
      <c r="W15" s="9"/>
      <c r="X15" s="9"/>
      <c r="Y15" s="9"/>
    </row>
    <row r="16" spans="1:25" s="9" customFormat="1" ht="51" customHeight="1">
      <c r="A16" s="39" t="s">
        <v>90</v>
      </c>
      <c r="B16" s="40" t="s">
        <v>252</v>
      </c>
      <c r="C16" s="41"/>
      <c r="D16" s="48"/>
      <c r="E16" s="48"/>
      <c r="F16" s="71"/>
      <c r="G16" s="8"/>
    </row>
    <row r="17" spans="1:25" s="9" customFormat="1">
      <c r="A17" s="39" t="s">
        <v>124</v>
      </c>
      <c r="B17" s="40" t="s">
        <v>94</v>
      </c>
      <c r="C17" s="41" t="s">
        <v>9</v>
      </c>
      <c r="D17" s="48">
        <v>1</v>
      </c>
      <c r="E17" s="10"/>
      <c r="F17" s="71">
        <f t="shared" ref="F17:F19" si="1">E17*D17</f>
        <v>0</v>
      </c>
      <c r="G17" s="8"/>
    </row>
    <row r="18" spans="1:25" s="9" customFormat="1" ht="25.5">
      <c r="A18" s="39" t="s">
        <v>125</v>
      </c>
      <c r="B18" s="40" t="s">
        <v>95</v>
      </c>
      <c r="C18" s="41" t="s">
        <v>9</v>
      </c>
      <c r="D18" s="48">
        <v>1</v>
      </c>
      <c r="E18" s="10"/>
      <c r="F18" s="71">
        <f t="shared" si="1"/>
        <v>0</v>
      </c>
      <c r="G18" s="8"/>
    </row>
    <row r="19" spans="1:25" s="9" customFormat="1">
      <c r="A19" s="39" t="s">
        <v>126</v>
      </c>
      <c r="B19" s="40" t="s">
        <v>103</v>
      </c>
      <c r="C19" s="41" t="s">
        <v>9</v>
      </c>
      <c r="D19" s="48">
        <v>1</v>
      </c>
      <c r="E19" s="10"/>
      <c r="F19" s="71">
        <f t="shared" si="1"/>
        <v>0</v>
      </c>
      <c r="G19" s="8"/>
    </row>
    <row r="20" spans="1:25" s="21" customFormat="1">
      <c r="A20" s="39"/>
      <c r="B20" s="40"/>
      <c r="C20" s="41"/>
      <c r="D20" s="48"/>
      <c r="E20" s="48"/>
      <c r="F20" s="71"/>
      <c r="G20" s="8"/>
      <c r="H20" s="9"/>
      <c r="I20" s="9"/>
      <c r="J20" s="9"/>
      <c r="K20" s="9"/>
      <c r="L20" s="9"/>
      <c r="M20" s="9"/>
      <c r="N20" s="9"/>
      <c r="O20" s="9"/>
      <c r="P20" s="9"/>
      <c r="Q20" s="9"/>
      <c r="R20" s="9"/>
      <c r="S20" s="9"/>
      <c r="T20" s="9"/>
      <c r="U20" s="9"/>
      <c r="V20" s="9"/>
      <c r="W20" s="9"/>
      <c r="X20" s="9"/>
      <c r="Y20" s="9"/>
    </row>
    <row r="21" spans="1:25" s="22" customFormat="1">
      <c r="A21" s="43" t="s">
        <v>91</v>
      </c>
      <c r="B21" s="44" t="s">
        <v>99</v>
      </c>
      <c r="C21" s="45"/>
      <c r="D21" s="49"/>
      <c r="E21" s="49"/>
      <c r="F21" s="72">
        <f>F24+F25</f>
        <v>0</v>
      </c>
      <c r="G21" s="8"/>
      <c r="H21" s="9"/>
      <c r="I21" s="9"/>
      <c r="J21" s="9"/>
      <c r="K21" s="9"/>
      <c r="L21" s="9"/>
      <c r="M21" s="9"/>
      <c r="N21" s="9"/>
      <c r="O21" s="9"/>
      <c r="P21" s="9"/>
      <c r="Q21" s="9"/>
      <c r="R21" s="9"/>
      <c r="S21" s="9"/>
      <c r="T21" s="9"/>
      <c r="U21" s="9"/>
      <c r="V21" s="9"/>
      <c r="W21" s="9"/>
      <c r="X21" s="9"/>
      <c r="Y21" s="9"/>
    </row>
    <row r="22" spans="1:25" s="21" customFormat="1">
      <c r="A22" s="50"/>
      <c r="B22" s="47"/>
      <c r="C22" s="41"/>
      <c r="D22" s="48"/>
      <c r="E22" s="48"/>
      <c r="F22" s="71"/>
      <c r="G22" s="8"/>
      <c r="H22" s="9"/>
      <c r="I22" s="9"/>
      <c r="J22" s="9"/>
      <c r="K22" s="9"/>
      <c r="L22" s="9"/>
      <c r="M22" s="9"/>
      <c r="N22" s="9"/>
      <c r="O22" s="9"/>
      <c r="P22" s="9"/>
      <c r="Q22" s="9"/>
      <c r="R22" s="9"/>
      <c r="S22" s="9"/>
      <c r="T22" s="9"/>
      <c r="U22" s="9"/>
      <c r="V22" s="9"/>
      <c r="W22" s="9"/>
      <c r="X22" s="9"/>
      <c r="Y22" s="9"/>
    </row>
    <row r="23" spans="1:25" s="9" customFormat="1" ht="25.5">
      <c r="A23" s="39" t="s">
        <v>101</v>
      </c>
      <c r="B23" s="40" t="s">
        <v>104</v>
      </c>
      <c r="C23" s="41"/>
      <c r="D23" s="48"/>
      <c r="E23" s="48"/>
      <c r="F23" s="71"/>
      <c r="G23" s="8"/>
    </row>
    <row r="24" spans="1:25" s="9" customFormat="1">
      <c r="A24" s="39" t="s">
        <v>127</v>
      </c>
      <c r="B24" s="40" t="s">
        <v>100</v>
      </c>
      <c r="C24" s="41" t="s">
        <v>9</v>
      </c>
      <c r="D24" s="48">
        <v>1</v>
      </c>
      <c r="E24" s="10"/>
      <c r="F24" s="71">
        <f t="shared" ref="F24:F25" si="2">E24*D24</f>
        <v>0</v>
      </c>
      <c r="G24" s="8"/>
    </row>
    <row r="25" spans="1:25" s="9" customFormat="1">
      <c r="A25" s="39" t="s">
        <v>128</v>
      </c>
      <c r="B25" s="40" t="s">
        <v>171</v>
      </c>
      <c r="C25" s="41" t="s">
        <v>9</v>
      </c>
      <c r="D25" s="48">
        <v>1</v>
      </c>
      <c r="E25" s="10"/>
      <c r="F25" s="71">
        <f t="shared" si="2"/>
        <v>0</v>
      </c>
      <c r="G25" s="8"/>
    </row>
    <row r="26" spans="1:25" s="21" customFormat="1">
      <c r="A26" s="39"/>
      <c r="B26" s="40"/>
      <c r="C26" s="41"/>
      <c r="D26" s="48"/>
      <c r="E26" s="48"/>
      <c r="F26" s="71"/>
      <c r="G26" s="8"/>
      <c r="H26" s="9"/>
      <c r="I26" s="9"/>
      <c r="J26" s="9"/>
      <c r="K26" s="9"/>
      <c r="L26" s="9"/>
      <c r="M26" s="9"/>
      <c r="N26" s="9"/>
      <c r="O26" s="9"/>
      <c r="P26" s="9"/>
      <c r="Q26" s="9"/>
      <c r="R26" s="9"/>
      <c r="S26" s="9"/>
      <c r="T26" s="9"/>
      <c r="U26" s="9"/>
      <c r="V26" s="9"/>
      <c r="W26" s="9"/>
      <c r="X26" s="9"/>
      <c r="Y26" s="9"/>
    </row>
    <row r="27" spans="1:25" s="22" customFormat="1">
      <c r="A27" s="43" t="s">
        <v>97</v>
      </c>
      <c r="B27" s="44" t="s">
        <v>92</v>
      </c>
      <c r="C27" s="45"/>
      <c r="D27" s="49"/>
      <c r="E27" s="49"/>
      <c r="F27" s="72">
        <f>F29</f>
        <v>0</v>
      </c>
      <c r="G27" s="8"/>
      <c r="H27" s="9"/>
      <c r="I27" s="9"/>
      <c r="J27" s="9"/>
      <c r="K27" s="9"/>
      <c r="L27" s="9"/>
      <c r="M27" s="9"/>
      <c r="N27" s="9"/>
      <c r="O27" s="9"/>
      <c r="P27" s="9"/>
      <c r="Q27" s="9"/>
      <c r="R27" s="9"/>
      <c r="S27" s="9"/>
      <c r="T27" s="9"/>
      <c r="U27" s="9"/>
      <c r="V27" s="9"/>
      <c r="W27" s="9"/>
      <c r="X27" s="9"/>
      <c r="Y27" s="9"/>
    </row>
    <row r="28" spans="1:25" s="21" customFormat="1">
      <c r="A28" s="50"/>
      <c r="B28" s="47"/>
      <c r="C28" s="41"/>
      <c r="D28" s="48"/>
      <c r="E28" s="48"/>
      <c r="F28" s="71"/>
      <c r="G28" s="8"/>
      <c r="H28" s="9"/>
      <c r="I28" s="9"/>
      <c r="J28" s="9"/>
      <c r="K28" s="9"/>
      <c r="L28" s="9"/>
      <c r="M28" s="9"/>
      <c r="N28" s="9"/>
      <c r="O28" s="9"/>
      <c r="P28" s="9"/>
      <c r="Q28" s="9"/>
      <c r="R28" s="9"/>
      <c r="S28" s="9"/>
      <c r="T28" s="9"/>
      <c r="U28" s="9"/>
      <c r="V28" s="9"/>
      <c r="W28" s="9"/>
      <c r="X28" s="9"/>
      <c r="Y28" s="9"/>
    </row>
    <row r="29" spans="1:25" s="9" customFormat="1" ht="38.25">
      <c r="A29" s="39" t="s">
        <v>98</v>
      </c>
      <c r="B29" s="40" t="s">
        <v>93</v>
      </c>
      <c r="C29" s="41" t="s">
        <v>9</v>
      </c>
      <c r="D29" s="51">
        <v>1</v>
      </c>
      <c r="E29" s="11"/>
      <c r="F29" s="71">
        <f t="shared" ref="F29" si="3">E29*D29</f>
        <v>0</v>
      </c>
      <c r="G29" s="8"/>
    </row>
    <row r="30" spans="1:25" s="21" customFormat="1">
      <c r="A30" s="39"/>
      <c r="B30" s="40"/>
      <c r="C30" s="41"/>
      <c r="D30" s="48"/>
      <c r="E30" s="48"/>
      <c r="F30" s="71"/>
      <c r="G30" s="8"/>
      <c r="H30" s="9"/>
      <c r="I30" s="9"/>
      <c r="J30" s="9"/>
      <c r="K30" s="9"/>
      <c r="L30" s="9"/>
      <c r="M30" s="9"/>
      <c r="N30" s="9"/>
      <c r="O30" s="9"/>
      <c r="P30" s="9"/>
      <c r="Q30" s="9"/>
      <c r="R30" s="9"/>
      <c r="S30" s="9"/>
      <c r="T30" s="9"/>
      <c r="U30" s="9"/>
      <c r="V30" s="9"/>
      <c r="W30" s="9"/>
      <c r="X30" s="9"/>
      <c r="Y30" s="9"/>
    </row>
    <row r="31" spans="1:25" s="7" customFormat="1">
      <c r="A31" s="35" t="s">
        <v>55</v>
      </c>
      <c r="B31" s="36" t="s">
        <v>54</v>
      </c>
      <c r="C31" s="37"/>
      <c r="D31" s="38"/>
      <c r="E31" s="38"/>
      <c r="F31" s="68">
        <f>F33+F49++F65+F97+F116+F139+F178+F185+F201+F221+F237</f>
        <v>0</v>
      </c>
      <c r="G31" s="19"/>
      <c r="H31" s="20"/>
      <c r="I31" s="20"/>
      <c r="J31" s="20"/>
      <c r="K31" s="20"/>
      <c r="L31" s="20"/>
      <c r="M31" s="20"/>
      <c r="N31" s="20"/>
      <c r="O31" s="20"/>
      <c r="P31" s="20"/>
      <c r="Q31" s="20"/>
      <c r="R31" s="20"/>
      <c r="S31" s="20"/>
      <c r="T31" s="20"/>
      <c r="U31" s="20"/>
      <c r="V31" s="20"/>
      <c r="W31" s="20"/>
      <c r="X31" s="20"/>
      <c r="Y31" s="20"/>
    </row>
    <row r="32" spans="1:25" s="21" customFormat="1">
      <c r="A32" s="39"/>
      <c r="B32" s="47"/>
      <c r="C32" s="41"/>
      <c r="D32" s="48"/>
      <c r="E32" s="48"/>
      <c r="F32" s="71"/>
      <c r="G32" s="8"/>
      <c r="H32" s="9"/>
      <c r="I32" s="9"/>
      <c r="J32" s="9"/>
      <c r="K32" s="9"/>
      <c r="L32" s="9"/>
      <c r="M32" s="9"/>
      <c r="N32" s="9"/>
      <c r="O32" s="9"/>
      <c r="P32" s="9"/>
      <c r="Q32" s="9"/>
      <c r="R32" s="9"/>
      <c r="S32" s="9"/>
      <c r="T32" s="9"/>
      <c r="U32" s="9"/>
      <c r="V32" s="9"/>
      <c r="W32" s="9"/>
      <c r="X32" s="9"/>
      <c r="Y32" s="9"/>
    </row>
    <row r="33" spans="1:25" s="22" customFormat="1">
      <c r="A33" s="43" t="s">
        <v>56</v>
      </c>
      <c r="B33" s="44" t="s">
        <v>248</v>
      </c>
      <c r="C33" s="52"/>
      <c r="D33" s="49"/>
      <c r="E33" s="49"/>
      <c r="F33" s="72">
        <f>F35+F37+F39+F41+F44+F45+F47</f>
        <v>0</v>
      </c>
      <c r="G33" s="8"/>
      <c r="H33" s="9"/>
      <c r="I33" s="9"/>
      <c r="J33" s="9"/>
      <c r="K33" s="9"/>
      <c r="L33" s="9"/>
      <c r="M33" s="9"/>
      <c r="N33" s="9"/>
      <c r="O33" s="9"/>
      <c r="P33" s="9"/>
      <c r="Q33" s="9"/>
      <c r="R33" s="9"/>
      <c r="S33" s="9"/>
      <c r="T33" s="9"/>
      <c r="U33" s="9"/>
      <c r="V33" s="9"/>
      <c r="W33" s="9"/>
      <c r="X33" s="9"/>
      <c r="Y33" s="9"/>
    </row>
    <row r="34" spans="1:25" s="21" customFormat="1">
      <c r="A34" s="50"/>
      <c r="B34" s="47"/>
      <c r="C34" s="53"/>
      <c r="D34" s="48"/>
      <c r="E34" s="48"/>
      <c r="F34" s="71"/>
      <c r="G34" s="8"/>
      <c r="H34" s="9"/>
      <c r="I34" s="9"/>
      <c r="J34" s="9"/>
      <c r="K34" s="9"/>
      <c r="L34" s="9"/>
      <c r="M34" s="9"/>
      <c r="N34" s="9"/>
      <c r="O34" s="9"/>
      <c r="P34" s="9"/>
      <c r="Q34" s="9"/>
      <c r="R34" s="9"/>
      <c r="S34" s="9"/>
      <c r="T34" s="9"/>
      <c r="U34" s="9"/>
      <c r="V34" s="9"/>
      <c r="W34" s="9"/>
      <c r="X34" s="9"/>
      <c r="Y34" s="9"/>
    </row>
    <row r="35" spans="1:25" s="9" customFormat="1" ht="63.75">
      <c r="A35" s="39" t="s">
        <v>58</v>
      </c>
      <c r="B35" s="40" t="s">
        <v>622</v>
      </c>
      <c r="C35" s="41" t="s">
        <v>3</v>
      </c>
      <c r="D35" s="51">
        <f>WALLS!D2</f>
        <v>523.41300000000035</v>
      </c>
      <c r="E35" s="11"/>
      <c r="F35" s="71">
        <f t="shared" ref="F35:F47" si="4">E35*D35</f>
        <v>0</v>
      </c>
      <c r="G35" s="8"/>
    </row>
    <row r="36" spans="1:25" s="3" customFormat="1">
      <c r="A36" s="31"/>
      <c r="B36" s="32"/>
      <c r="C36" s="33"/>
      <c r="D36" s="54"/>
      <c r="E36" s="54"/>
      <c r="F36" s="71"/>
      <c r="G36" s="2"/>
    </row>
    <row r="37" spans="1:25" s="9" customFormat="1" ht="51">
      <c r="A37" s="39" t="s">
        <v>106</v>
      </c>
      <c r="B37" s="40" t="s">
        <v>623</v>
      </c>
      <c r="C37" s="41" t="s">
        <v>3</v>
      </c>
      <c r="D37" s="51">
        <f>WALLS!D71</f>
        <v>262.30899999999997</v>
      </c>
      <c r="E37" s="11"/>
      <c r="F37" s="71">
        <f t="shared" si="4"/>
        <v>0</v>
      </c>
      <c r="G37" s="8"/>
    </row>
    <row r="38" spans="1:25" s="3" customFormat="1">
      <c r="A38" s="31"/>
      <c r="B38" s="32"/>
      <c r="C38" s="33"/>
      <c r="D38" s="54"/>
      <c r="E38" s="54"/>
      <c r="F38" s="71"/>
      <c r="G38" s="2"/>
    </row>
    <row r="39" spans="1:25" s="9" customFormat="1" ht="63.75">
      <c r="A39" s="39" t="s">
        <v>253</v>
      </c>
      <c r="B39" s="40" t="s">
        <v>624</v>
      </c>
      <c r="C39" s="41" t="s">
        <v>3</v>
      </c>
      <c r="D39" s="51">
        <f>WALLS!D109</f>
        <v>37.860000000000007</v>
      </c>
      <c r="E39" s="11"/>
      <c r="F39" s="71">
        <f t="shared" si="4"/>
        <v>0</v>
      </c>
      <c r="G39" s="8"/>
    </row>
    <row r="40" spans="1:25" s="3" customFormat="1">
      <c r="A40" s="31"/>
      <c r="B40" s="32"/>
      <c r="C40" s="33"/>
      <c r="D40" s="54"/>
      <c r="E40" s="54"/>
      <c r="F40" s="71"/>
      <c r="G40" s="2"/>
    </row>
    <row r="41" spans="1:25" s="9" customFormat="1" ht="63.75">
      <c r="A41" s="39" t="s">
        <v>311</v>
      </c>
      <c r="B41" s="40" t="s">
        <v>625</v>
      </c>
      <c r="C41" s="41" t="s">
        <v>3</v>
      </c>
      <c r="D41" s="51">
        <f>WALLS!D120</f>
        <v>127.89000000000001</v>
      </c>
      <c r="E41" s="11"/>
      <c r="F41" s="71">
        <f t="shared" si="4"/>
        <v>0</v>
      </c>
      <c r="G41" s="8"/>
    </row>
    <row r="42" spans="1:25" s="3" customFormat="1">
      <c r="A42" s="31"/>
      <c r="B42" s="32"/>
      <c r="C42" s="33"/>
      <c r="D42" s="54"/>
      <c r="E42" s="54"/>
      <c r="F42" s="71"/>
      <c r="G42" s="2"/>
    </row>
    <row r="43" spans="1:25" s="9" customFormat="1" ht="51">
      <c r="A43" s="39" t="s">
        <v>313</v>
      </c>
      <c r="B43" s="40" t="s">
        <v>467</v>
      </c>
      <c r="C43" s="41"/>
      <c r="D43" s="48"/>
      <c r="E43" s="48"/>
      <c r="F43" s="71"/>
      <c r="G43" s="8"/>
    </row>
    <row r="44" spans="1:25" s="9" customFormat="1">
      <c r="A44" s="39" t="s">
        <v>315</v>
      </c>
      <c r="B44" s="40" t="s">
        <v>359</v>
      </c>
      <c r="C44" s="41" t="s">
        <v>229</v>
      </c>
      <c r="D44" s="48">
        <f>'STEEL STRUCTURE'!D2</f>
        <v>158.29999999999998</v>
      </c>
      <c r="E44" s="10"/>
      <c r="F44" s="71">
        <f t="shared" si="4"/>
        <v>0</v>
      </c>
      <c r="G44" s="8"/>
    </row>
    <row r="45" spans="1:25" s="9" customFormat="1">
      <c r="A45" s="39" t="s">
        <v>316</v>
      </c>
      <c r="B45" s="40" t="s">
        <v>358</v>
      </c>
      <c r="C45" s="41" t="s">
        <v>229</v>
      </c>
      <c r="D45" s="48">
        <f>'STEEL STRUCTURE'!D32</f>
        <v>158.2299999999999</v>
      </c>
      <c r="E45" s="10"/>
      <c r="F45" s="71">
        <f t="shared" si="4"/>
        <v>0</v>
      </c>
      <c r="G45" s="8"/>
    </row>
    <row r="46" spans="1:25" s="9" customFormat="1">
      <c r="A46" s="39"/>
      <c r="B46" s="40"/>
      <c r="C46" s="41"/>
      <c r="D46" s="48"/>
      <c r="E46" s="48"/>
      <c r="F46" s="71"/>
      <c r="G46" s="8"/>
    </row>
    <row r="47" spans="1:25" s="9" customFormat="1" ht="51">
      <c r="A47" s="39" t="s">
        <v>452</v>
      </c>
      <c r="B47" s="40" t="s">
        <v>453</v>
      </c>
      <c r="C47" s="41" t="s">
        <v>3</v>
      </c>
      <c r="D47" s="48">
        <f>1.8*14.9</f>
        <v>26.82</v>
      </c>
      <c r="E47" s="10"/>
      <c r="F47" s="71">
        <f t="shared" si="4"/>
        <v>0</v>
      </c>
      <c r="G47" s="8"/>
    </row>
    <row r="48" spans="1:25" s="9" customFormat="1">
      <c r="A48" s="39"/>
      <c r="B48" s="40"/>
      <c r="C48" s="41"/>
      <c r="D48" s="48"/>
      <c r="E48" s="48"/>
      <c r="F48" s="71"/>
      <c r="G48" s="8"/>
    </row>
    <row r="49" spans="1:25" s="22" customFormat="1">
      <c r="A49" s="43" t="s">
        <v>59</v>
      </c>
      <c r="B49" s="44" t="s">
        <v>4</v>
      </c>
      <c r="C49" s="52"/>
      <c r="D49" s="49"/>
      <c r="E49" s="49"/>
      <c r="F49" s="72">
        <f>F51+F53+F55+F57+F59+F62+F63</f>
        <v>0</v>
      </c>
      <c r="G49" s="8"/>
      <c r="H49" s="9"/>
      <c r="I49" s="9"/>
      <c r="J49" s="9"/>
      <c r="K49" s="9"/>
      <c r="L49" s="9"/>
      <c r="M49" s="9"/>
      <c r="N49" s="9"/>
      <c r="O49" s="9"/>
      <c r="P49" s="9"/>
      <c r="Q49" s="9"/>
      <c r="R49" s="9"/>
      <c r="S49" s="9"/>
      <c r="T49" s="9"/>
      <c r="U49" s="9"/>
      <c r="V49" s="9"/>
      <c r="W49" s="9"/>
      <c r="X49" s="9"/>
      <c r="Y49" s="9"/>
    </row>
    <row r="50" spans="1:25">
      <c r="A50" s="55"/>
      <c r="B50" s="56"/>
      <c r="C50" s="57"/>
      <c r="D50" s="54"/>
      <c r="E50" s="54"/>
      <c r="F50" s="73"/>
    </row>
    <row r="51" spans="1:25" s="9" customFormat="1" ht="51">
      <c r="A51" s="39" t="s">
        <v>60</v>
      </c>
      <c r="B51" s="40" t="s">
        <v>626</v>
      </c>
      <c r="C51" s="41" t="s">
        <v>3</v>
      </c>
      <c r="D51" s="51">
        <f>CEILING!B67</f>
        <v>486.00399999999996</v>
      </c>
      <c r="E51" s="11"/>
      <c r="F51" s="71">
        <f t="shared" ref="F51:F63" si="5">E51*D51</f>
        <v>0</v>
      </c>
      <c r="G51" s="8"/>
    </row>
    <row r="52" spans="1:25" s="3" customFormat="1">
      <c r="A52" s="31"/>
      <c r="B52" s="32"/>
      <c r="C52" s="33"/>
      <c r="D52" s="54"/>
      <c r="E52" s="54"/>
      <c r="F52" s="71"/>
      <c r="G52" s="2"/>
    </row>
    <row r="53" spans="1:25" s="9" customFormat="1" ht="63.75">
      <c r="A53" s="39" t="s">
        <v>61</v>
      </c>
      <c r="B53" s="40" t="s">
        <v>627</v>
      </c>
      <c r="C53" s="41" t="s">
        <v>3</v>
      </c>
      <c r="D53" s="51">
        <f>CEILING!C67</f>
        <v>504.09800000000001</v>
      </c>
      <c r="E53" s="11"/>
      <c r="F53" s="71">
        <f t="shared" si="5"/>
        <v>0</v>
      </c>
      <c r="G53" s="8"/>
    </row>
    <row r="54" spans="1:25" s="9" customFormat="1">
      <c r="A54" s="39"/>
      <c r="B54" s="40"/>
      <c r="C54" s="41"/>
      <c r="D54" s="51"/>
      <c r="E54" s="51"/>
      <c r="F54" s="71"/>
      <c r="G54" s="8"/>
    </row>
    <row r="55" spans="1:25" s="15" customFormat="1" ht="63.75">
      <c r="A55" s="39" t="s">
        <v>225</v>
      </c>
      <c r="B55" s="40" t="s">
        <v>628</v>
      </c>
      <c r="C55" s="41" t="s">
        <v>3</v>
      </c>
      <c r="D55" s="51">
        <f>0.6*136.6</f>
        <v>81.96</v>
      </c>
      <c r="E55" s="11"/>
      <c r="F55" s="71">
        <f t="shared" si="5"/>
        <v>0</v>
      </c>
      <c r="G55" s="14"/>
    </row>
    <row r="56" spans="1:25" s="9" customFormat="1">
      <c r="A56" s="39"/>
      <c r="B56" s="40"/>
      <c r="C56" s="41"/>
      <c r="D56" s="51"/>
      <c r="E56" s="51"/>
      <c r="F56" s="71"/>
      <c r="G56" s="8"/>
    </row>
    <row r="57" spans="1:25" s="15" customFormat="1" ht="51">
      <c r="A57" s="39" t="s">
        <v>276</v>
      </c>
      <c r="B57" s="40" t="s">
        <v>629</v>
      </c>
      <c r="C57" s="41" t="s">
        <v>229</v>
      </c>
      <c r="D57" s="51">
        <v>136.6</v>
      </c>
      <c r="E57" s="11"/>
      <c r="F57" s="71">
        <f t="shared" si="5"/>
        <v>0</v>
      </c>
      <c r="G57" s="14"/>
    </row>
    <row r="58" spans="1:25" s="9" customFormat="1">
      <c r="A58" s="39"/>
      <c r="B58" s="40"/>
      <c r="C58" s="41"/>
      <c r="D58" s="51"/>
      <c r="E58" s="51"/>
      <c r="F58" s="71"/>
      <c r="G58" s="8"/>
    </row>
    <row r="59" spans="1:25" s="15" customFormat="1" ht="51">
      <c r="A59" s="39" t="s">
        <v>277</v>
      </c>
      <c r="B59" s="40" t="s">
        <v>630</v>
      </c>
      <c r="C59" s="41" t="s">
        <v>7</v>
      </c>
      <c r="D59" s="51">
        <v>1</v>
      </c>
      <c r="E59" s="11"/>
      <c r="F59" s="71">
        <f t="shared" si="5"/>
        <v>0</v>
      </c>
      <c r="G59" s="14"/>
    </row>
    <row r="60" spans="1:25" s="15" customFormat="1">
      <c r="A60" s="39"/>
      <c r="B60" s="40"/>
      <c r="C60" s="41"/>
      <c r="D60" s="51"/>
      <c r="E60" s="51"/>
      <c r="F60" s="71"/>
      <c r="G60" s="14"/>
    </row>
    <row r="61" spans="1:25" s="15" customFormat="1" ht="25.5">
      <c r="A61" s="39" t="s">
        <v>312</v>
      </c>
      <c r="B61" s="40" t="s">
        <v>451</v>
      </c>
      <c r="C61" s="41"/>
      <c r="D61" s="51"/>
      <c r="E61" s="51"/>
      <c r="F61" s="71"/>
      <c r="G61" s="14"/>
    </row>
    <row r="62" spans="1:25" s="9" customFormat="1">
      <c r="A62" s="39" t="s">
        <v>495</v>
      </c>
      <c r="B62" s="40" t="s">
        <v>255</v>
      </c>
      <c r="C62" s="41" t="s">
        <v>7</v>
      </c>
      <c r="D62" s="51">
        <v>1</v>
      </c>
      <c r="E62" s="11"/>
      <c r="F62" s="71">
        <f t="shared" si="5"/>
        <v>0</v>
      </c>
      <c r="G62" s="8"/>
    </row>
    <row r="63" spans="1:25" s="9" customFormat="1">
      <c r="A63" s="39" t="s">
        <v>496</v>
      </c>
      <c r="B63" s="40" t="s">
        <v>443</v>
      </c>
      <c r="C63" s="41" t="s">
        <v>7</v>
      </c>
      <c r="D63" s="51">
        <v>1</v>
      </c>
      <c r="E63" s="11"/>
      <c r="F63" s="71">
        <f t="shared" si="5"/>
        <v>0</v>
      </c>
      <c r="G63" s="8"/>
    </row>
    <row r="64" spans="1:25" s="21" customFormat="1">
      <c r="A64" s="39"/>
      <c r="B64" s="40"/>
      <c r="C64" s="41"/>
      <c r="D64" s="51"/>
      <c r="E64" s="51"/>
      <c r="F64" s="74"/>
      <c r="G64" s="8"/>
      <c r="H64" s="9"/>
      <c r="I64" s="9"/>
      <c r="J64" s="9"/>
      <c r="K64" s="9"/>
      <c r="L64" s="9"/>
      <c r="M64" s="9"/>
      <c r="N64" s="9"/>
      <c r="O64" s="9"/>
      <c r="P64" s="9"/>
      <c r="Q64" s="9"/>
      <c r="R64" s="9"/>
      <c r="S64" s="9"/>
      <c r="T64" s="9"/>
      <c r="U64" s="9"/>
      <c r="V64" s="9"/>
      <c r="W64" s="9"/>
      <c r="X64" s="9"/>
      <c r="Y64" s="9"/>
    </row>
    <row r="65" spans="1:25" s="22" customFormat="1">
      <c r="A65" s="43" t="s">
        <v>62</v>
      </c>
      <c r="B65" s="44" t="s">
        <v>5</v>
      </c>
      <c r="C65" s="52"/>
      <c r="D65" s="49"/>
      <c r="E65" s="49"/>
      <c r="F65" s="72">
        <f>F67+F70+F71+F73+F75+F77+F80+F81+F82+F83+F84+F87+F88+F90+F93+F94+F95</f>
        <v>0</v>
      </c>
      <c r="G65" s="8"/>
      <c r="H65" s="9"/>
      <c r="I65" s="9"/>
      <c r="J65" s="9"/>
      <c r="K65" s="9"/>
      <c r="L65" s="9"/>
      <c r="M65" s="9"/>
      <c r="N65" s="9"/>
      <c r="O65" s="9"/>
      <c r="P65" s="9"/>
      <c r="Q65" s="9"/>
      <c r="R65" s="9"/>
      <c r="S65" s="9"/>
      <c r="T65" s="9"/>
      <c r="U65" s="9"/>
      <c r="V65" s="9"/>
      <c r="W65" s="9"/>
      <c r="X65" s="9"/>
      <c r="Y65" s="9"/>
    </row>
    <row r="66" spans="1:25" s="21" customFormat="1">
      <c r="A66" s="50"/>
      <c r="B66" s="47"/>
      <c r="C66" s="53"/>
      <c r="D66" s="48"/>
      <c r="E66" s="48"/>
      <c r="F66" s="71"/>
      <c r="G66" s="8"/>
      <c r="H66" s="9"/>
      <c r="I66" s="9"/>
      <c r="J66" s="9"/>
      <c r="K66" s="9"/>
      <c r="L66" s="9"/>
      <c r="M66" s="9"/>
      <c r="N66" s="9"/>
      <c r="O66" s="9"/>
      <c r="P66" s="9"/>
      <c r="Q66" s="9"/>
      <c r="R66" s="9"/>
      <c r="S66" s="9"/>
      <c r="T66" s="9"/>
      <c r="U66" s="9"/>
      <c r="V66" s="9"/>
      <c r="W66" s="9"/>
      <c r="X66" s="9"/>
      <c r="Y66" s="9"/>
    </row>
    <row r="67" spans="1:25" s="9" customFormat="1" ht="63.75">
      <c r="A67" s="39" t="s">
        <v>63</v>
      </c>
      <c r="B67" s="40" t="s">
        <v>631</v>
      </c>
      <c r="C67" s="41" t="s">
        <v>3</v>
      </c>
      <c r="D67" s="48">
        <f>FLOORING!C67</f>
        <v>956.5250000000002</v>
      </c>
      <c r="E67" s="10"/>
      <c r="F67" s="71">
        <f t="shared" ref="F67" si="6">E67*D67</f>
        <v>0</v>
      </c>
      <c r="G67" s="8"/>
    </row>
    <row r="68" spans="1:25" s="9" customFormat="1">
      <c r="A68" s="39"/>
      <c r="B68" s="40"/>
      <c r="C68" s="41"/>
      <c r="D68" s="48"/>
      <c r="E68" s="48"/>
      <c r="F68" s="71"/>
      <c r="G68" s="8"/>
    </row>
    <row r="69" spans="1:25" s="9" customFormat="1" ht="38.25">
      <c r="A69" s="39" t="s">
        <v>230</v>
      </c>
      <c r="B69" s="40" t="s">
        <v>466</v>
      </c>
      <c r="C69" s="40"/>
      <c r="D69" s="48"/>
      <c r="E69" s="48"/>
      <c r="F69" s="71"/>
      <c r="G69" s="8"/>
    </row>
    <row r="70" spans="1:25" s="9" customFormat="1">
      <c r="A70" s="39" t="s">
        <v>278</v>
      </c>
      <c r="B70" s="40" t="s">
        <v>464</v>
      </c>
      <c r="C70" s="41" t="s">
        <v>229</v>
      </c>
      <c r="D70" s="48">
        <v>2.9</v>
      </c>
      <c r="E70" s="10"/>
      <c r="F70" s="71">
        <f t="shared" ref="F70:F71" si="7">E70*D70</f>
        <v>0</v>
      </c>
      <c r="G70" s="8"/>
    </row>
    <row r="71" spans="1:25" s="9" customFormat="1">
      <c r="A71" s="39" t="s">
        <v>279</v>
      </c>
      <c r="B71" s="40" t="s">
        <v>465</v>
      </c>
      <c r="C71" s="41" t="s">
        <v>229</v>
      </c>
      <c r="D71" s="48">
        <f>2.9+0.9</f>
        <v>3.8</v>
      </c>
      <c r="E71" s="10"/>
      <c r="F71" s="71">
        <f t="shared" si="7"/>
        <v>0</v>
      </c>
      <c r="G71" s="8"/>
    </row>
    <row r="72" spans="1:25" s="9" customFormat="1">
      <c r="A72" s="39"/>
      <c r="B72" s="40"/>
      <c r="C72" s="41"/>
      <c r="D72" s="48"/>
      <c r="E72" s="48"/>
      <c r="F72" s="71"/>
      <c r="G72" s="8"/>
    </row>
    <row r="73" spans="1:25" s="9" customFormat="1" ht="38.25">
      <c r="A73" s="39" t="s">
        <v>231</v>
      </c>
      <c r="B73" s="40" t="s">
        <v>632</v>
      </c>
      <c r="C73" s="41" t="s">
        <v>3</v>
      </c>
      <c r="D73" s="48">
        <f>FLOORING!I8</f>
        <v>2.7</v>
      </c>
      <c r="E73" s="10"/>
      <c r="F73" s="71">
        <f t="shared" ref="F73:F77" si="8">E73*D73</f>
        <v>0</v>
      </c>
      <c r="G73" s="8"/>
    </row>
    <row r="74" spans="1:25" s="9" customFormat="1">
      <c r="A74" s="50"/>
      <c r="B74" s="47"/>
      <c r="C74" s="53"/>
      <c r="D74" s="48"/>
      <c r="E74" s="48"/>
      <c r="F74" s="71"/>
      <c r="G74" s="8"/>
    </row>
    <row r="75" spans="1:25" s="9" customFormat="1" ht="63.75">
      <c r="A75" s="39" t="s">
        <v>254</v>
      </c>
      <c r="B75" s="40" t="s">
        <v>633</v>
      </c>
      <c r="C75" s="41" t="s">
        <v>3</v>
      </c>
      <c r="D75" s="48">
        <f>FLOORING!D67</f>
        <v>212.92499999999998</v>
      </c>
      <c r="E75" s="10"/>
      <c r="F75" s="71">
        <f t="shared" si="8"/>
        <v>0</v>
      </c>
      <c r="G75" s="8"/>
    </row>
    <row r="76" spans="1:25" s="9" customFormat="1">
      <c r="A76" s="50"/>
      <c r="B76" s="47"/>
      <c r="C76" s="53"/>
      <c r="D76" s="48"/>
      <c r="E76" s="48"/>
      <c r="F76" s="71"/>
      <c r="G76" s="8"/>
    </row>
    <row r="77" spans="1:25" s="9" customFormat="1" ht="63.75">
      <c r="A77" s="39" t="s">
        <v>254</v>
      </c>
      <c r="B77" s="40" t="s">
        <v>634</v>
      </c>
      <c r="C77" s="41" t="s">
        <v>3</v>
      </c>
      <c r="D77" s="48">
        <f>FLOORING!F67</f>
        <v>100.745</v>
      </c>
      <c r="E77" s="10"/>
      <c r="F77" s="71">
        <f t="shared" si="8"/>
        <v>0</v>
      </c>
      <c r="G77" s="8"/>
    </row>
    <row r="78" spans="1:25" s="9" customFormat="1">
      <c r="A78" s="39"/>
      <c r="B78" s="40"/>
      <c r="C78" s="41"/>
      <c r="D78" s="51"/>
      <c r="E78" s="51"/>
      <c r="F78" s="74"/>
      <c r="G78" s="8"/>
    </row>
    <row r="79" spans="1:25" s="9" customFormat="1" ht="38.25">
      <c r="A79" s="39" t="s">
        <v>281</v>
      </c>
      <c r="B79" s="40" t="s">
        <v>635</v>
      </c>
      <c r="C79" s="41"/>
      <c r="D79" s="48"/>
      <c r="E79" s="48"/>
      <c r="F79" s="71"/>
      <c r="G79" s="8"/>
    </row>
    <row r="80" spans="1:25" s="9" customFormat="1">
      <c r="A80" s="39" t="s">
        <v>282</v>
      </c>
      <c r="B80" s="40" t="s">
        <v>232</v>
      </c>
      <c r="C80" s="41" t="s">
        <v>3</v>
      </c>
      <c r="D80" s="48">
        <f>FLOORING!G4</f>
        <v>9.52</v>
      </c>
      <c r="E80" s="10"/>
      <c r="F80" s="71">
        <f t="shared" ref="F80:F84" si="9">E80*D80</f>
        <v>0</v>
      </c>
      <c r="G80" s="8"/>
    </row>
    <row r="81" spans="1:25" s="9" customFormat="1">
      <c r="A81" s="39" t="s">
        <v>284</v>
      </c>
      <c r="B81" s="40" t="s">
        <v>233</v>
      </c>
      <c r="C81" s="41" t="s">
        <v>3</v>
      </c>
      <c r="D81" s="48">
        <f>FLOORING!G5</f>
        <v>9.43</v>
      </c>
      <c r="E81" s="10"/>
      <c r="F81" s="71">
        <f t="shared" si="9"/>
        <v>0</v>
      </c>
      <c r="G81" s="8"/>
    </row>
    <row r="82" spans="1:25" s="9" customFormat="1">
      <c r="A82" s="39" t="s">
        <v>285</v>
      </c>
      <c r="B82" s="40" t="s">
        <v>234</v>
      </c>
      <c r="C82" s="41" t="s">
        <v>3</v>
      </c>
      <c r="D82" s="48">
        <f>FLOORING!G6</f>
        <v>9.24</v>
      </c>
      <c r="E82" s="10"/>
      <c r="F82" s="71">
        <f t="shared" si="9"/>
        <v>0</v>
      </c>
      <c r="G82" s="8"/>
    </row>
    <row r="83" spans="1:25" s="9" customFormat="1">
      <c r="A83" s="39" t="s">
        <v>286</v>
      </c>
      <c r="B83" s="40" t="s">
        <v>235</v>
      </c>
      <c r="C83" s="41" t="s">
        <v>3</v>
      </c>
      <c r="D83" s="48">
        <f>FLOORING!G7</f>
        <v>9.24</v>
      </c>
      <c r="E83" s="10"/>
      <c r="F83" s="71">
        <f t="shared" si="9"/>
        <v>0</v>
      </c>
      <c r="G83" s="8"/>
    </row>
    <row r="84" spans="1:25" s="9" customFormat="1">
      <c r="A84" s="39" t="s">
        <v>287</v>
      </c>
      <c r="B84" s="40" t="s">
        <v>42</v>
      </c>
      <c r="C84" s="41" t="s">
        <v>3</v>
      </c>
      <c r="D84" s="48">
        <f>FLOORING!G60</f>
        <v>6.06</v>
      </c>
      <c r="E84" s="10"/>
      <c r="F84" s="71">
        <f t="shared" si="9"/>
        <v>0</v>
      </c>
      <c r="G84" s="8"/>
    </row>
    <row r="85" spans="1:25" s="23" customFormat="1">
      <c r="A85" s="58"/>
      <c r="B85" s="59"/>
      <c r="C85" s="60"/>
      <c r="D85" s="61"/>
      <c r="E85" s="61"/>
      <c r="F85" s="75"/>
      <c r="G85" s="14"/>
      <c r="H85" s="15"/>
      <c r="I85" s="15"/>
      <c r="J85" s="15"/>
      <c r="K85" s="15"/>
      <c r="L85" s="15"/>
      <c r="M85" s="15"/>
      <c r="N85" s="15"/>
      <c r="O85" s="15"/>
      <c r="P85" s="15"/>
      <c r="Q85" s="15"/>
      <c r="R85" s="15"/>
      <c r="S85" s="15"/>
      <c r="T85" s="15"/>
      <c r="U85" s="15"/>
      <c r="V85" s="15"/>
      <c r="W85" s="15"/>
      <c r="X85" s="15"/>
      <c r="Y85" s="15"/>
    </row>
    <row r="86" spans="1:25" s="9" customFormat="1" ht="51">
      <c r="A86" s="39" t="s">
        <v>288</v>
      </c>
      <c r="B86" s="40" t="s">
        <v>636</v>
      </c>
      <c r="C86" s="41"/>
      <c r="D86" s="48"/>
      <c r="E86" s="48"/>
      <c r="F86" s="71"/>
      <c r="G86" s="8"/>
    </row>
    <row r="87" spans="1:25" s="9" customFormat="1">
      <c r="A87" s="39" t="s">
        <v>480</v>
      </c>
      <c r="B87" s="40" t="s">
        <v>431</v>
      </c>
      <c r="C87" s="41" t="s">
        <v>3</v>
      </c>
      <c r="D87" s="48">
        <f>FLOORING!H11</f>
        <v>10.445</v>
      </c>
      <c r="E87" s="10"/>
      <c r="F87" s="71">
        <f t="shared" ref="F87:F88" si="10">E87*D87</f>
        <v>0</v>
      </c>
      <c r="G87" s="8"/>
    </row>
    <row r="88" spans="1:25" s="9" customFormat="1">
      <c r="A88" s="39" t="s">
        <v>481</v>
      </c>
      <c r="B88" s="40" t="s">
        <v>42</v>
      </c>
      <c r="C88" s="41" t="s">
        <v>3</v>
      </c>
      <c r="D88" s="48">
        <f>FLOORING!H60</f>
        <v>2.7600000000000002</v>
      </c>
      <c r="E88" s="10"/>
      <c r="F88" s="71">
        <f t="shared" si="10"/>
        <v>0</v>
      </c>
      <c r="G88" s="8"/>
    </row>
    <row r="89" spans="1:25" s="15" customFormat="1">
      <c r="A89" s="62"/>
      <c r="B89" s="59"/>
      <c r="C89" s="60"/>
      <c r="D89" s="61"/>
      <c r="E89" s="61"/>
      <c r="F89" s="75"/>
      <c r="G89" s="14"/>
    </row>
    <row r="90" spans="1:25" s="9" customFormat="1" ht="51">
      <c r="A90" s="39" t="s">
        <v>289</v>
      </c>
      <c r="B90" s="40" t="s">
        <v>637</v>
      </c>
      <c r="C90" s="41" t="s">
        <v>3</v>
      </c>
      <c r="D90" s="48">
        <f>FLOORING!E67</f>
        <v>1053.9750000000006</v>
      </c>
      <c r="E90" s="10"/>
      <c r="F90" s="71">
        <f t="shared" ref="F90" si="11">E90*D90</f>
        <v>0</v>
      </c>
      <c r="G90" s="8"/>
    </row>
    <row r="91" spans="1:25" s="9" customFormat="1">
      <c r="A91" s="39"/>
      <c r="B91" s="40"/>
      <c r="C91" s="41"/>
      <c r="D91" s="48"/>
      <c r="E91" s="48"/>
      <c r="F91" s="71"/>
      <c r="G91" s="8"/>
    </row>
    <row r="92" spans="1:25" s="9" customFormat="1" ht="38.25">
      <c r="A92" s="39" t="s">
        <v>320</v>
      </c>
      <c r="B92" s="40" t="s">
        <v>468</v>
      </c>
      <c r="C92" s="41"/>
      <c r="D92" s="48"/>
      <c r="E92" s="48"/>
      <c r="F92" s="71"/>
      <c r="G92" s="8"/>
    </row>
    <row r="93" spans="1:25" s="9" customFormat="1">
      <c r="A93" s="39" t="s">
        <v>482</v>
      </c>
      <c r="B93" s="40" t="s">
        <v>293</v>
      </c>
      <c r="C93" s="41" t="s">
        <v>229</v>
      </c>
      <c r="D93" s="48">
        <v>2.9</v>
      </c>
      <c r="E93" s="10"/>
      <c r="F93" s="71">
        <f t="shared" ref="F93:F95" si="12">E93*D93</f>
        <v>0</v>
      </c>
      <c r="G93" s="8"/>
    </row>
    <row r="94" spans="1:25" s="9" customFormat="1">
      <c r="A94" s="39" t="s">
        <v>483</v>
      </c>
      <c r="B94" s="40" t="s">
        <v>198</v>
      </c>
      <c r="C94" s="41" t="s">
        <v>229</v>
      </c>
      <c r="D94" s="48">
        <v>1.06</v>
      </c>
      <c r="E94" s="10"/>
      <c r="F94" s="71">
        <f t="shared" si="12"/>
        <v>0</v>
      </c>
      <c r="G94" s="8"/>
    </row>
    <row r="95" spans="1:25" s="9" customFormat="1">
      <c r="A95" s="39" t="s">
        <v>484</v>
      </c>
      <c r="B95" s="40" t="s">
        <v>201</v>
      </c>
      <c r="C95" s="41" t="s">
        <v>229</v>
      </c>
      <c r="D95" s="48">
        <v>1.4</v>
      </c>
      <c r="E95" s="10"/>
      <c r="F95" s="71">
        <f t="shared" si="12"/>
        <v>0</v>
      </c>
      <c r="G95" s="8"/>
    </row>
    <row r="96" spans="1:25" s="23" customFormat="1">
      <c r="A96" s="58"/>
      <c r="B96" s="59"/>
      <c r="C96" s="60"/>
      <c r="D96" s="61"/>
      <c r="E96" s="61"/>
      <c r="F96" s="75"/>
      <c r="G96" s="14"/>
      <c r="H96" s="15"/>
      <c r="I96" s="15"/>
      <c r="J96" s="15"/>
      <c r="K96" s="15"/>
      <c r="L96" s="15"/>
      <c r="M96" s="15"/>
      <c r="N96" s="15"/>
      <c r="O96" s="15"/>
      <c r="P96" s="15"/>
      <c r="Q96" s="15"/>
      <c r="R96" s="15"/>
      <c r="S96" s="15"/>
      <c r="T96" s="15"/>
      <c r="U96" s="15"/>
      <c r="V96" s="15"/>
      <c r="W96" s="15"/>
      <c r="X96" s="15"/>
      <c r="Y96" s="15"/>
    </row>
    <row r="97" spans="1:25" s="22" customFormat="1">
      <c r="A97" s="43" t="s">
        <v>64</v>
      </c>
      <c r="B97" s="44" t="s">
        <v>6</v>
      </c>
      <c r="C97" s="52"/>
      <c r="D97" s="63"/>
      <c r="E97" s="63"/>
      <c r="F97" s="70">
        <f>F100+F101+F102+F103+F104+F106+F108+F110+F112+F114</f>
        <v>0</v>
      </c>
      <c r="G97" s="8"/>
      <c r="H97" s="9"/>
      <c r="I97" s="9"/>
      <c r="J97" s="9"/>
      <c r="K97" s="9"/>
      <c r="L97" s="9"/>
      <c r="M97" s="9"/>
      <c r="N97" s="9"/>
      <c r="O97" s="9"/>
      <c r="P97" s="9"/>
      <c r="Q97" s="9"/>
      <c r="R97" s="9"/>
      <c r="S97" s="9"/>
      <c r="T97" s="9"/>
      <c r="U97" s="9"/>
      <c r="V97" s="9"/>
      <c r="W97" s="9"/>
      <c r="X97" s="9"/>
      <c r="Y97" s="9"/>
    </row>
    <row r="98" spans="1:25">
      <c r="A98" s="55"/>
      <c r="B98" s="56"/>
      <c r="C98" s="57"/>
      <c r="D98" s="54"/>
      <c r="E98" s="54"/>
      <c r="F98" s="73"/>
    </row>
    <row r="99" spans="1:25" s="9" customFormat="1" ht="25.5">
      <c r="A99" s="39" t="s">
        <v>65</v>
      </c>
      <c r="B99" s="40" t="s">
        <v>597</v>
      </c>
      <c r="C99" s="41"/>
      <c r="D99" s="48"/>
      <c r="E99" s="48"/>
      <c r="F99" s="71"/>
      <c r="G99" s="8"/>
    </row>
    <row r="100" spans="1:25" s="9" customFormat="1">
      <c r="A100" s="39" t="s">
        <v>489</v>
      </c>
      <c r="B100" s="40" t="s">
        <v>485</v>
      </c>
      <c r="C100" s="41" t="s">
        <v>3</v>
      </c>
      <c r="D100" s="48">
        <f>WALLS!E2</f>
        <v>1046.8260000000007</v>
      </c>
      <c r="E100" s="10"/>
      <c r="F100" s="71">
        <f t="shared" ref="F100:F104" si="13">E100*D100</f>
        <v>0</v>
      </c>
      <c r="G100" s="8"/>
    </row>
    <row r="101" spans="1:25" s="9" customFormat="1">
      <c r="A101" s="39" t="s">
        <v>490</v>
      </c>
      <c r="B101" s="40" t="s">
        <v>486</v>
      </c>
      <c r="C101" s="41" t="s">
        <v>3</v>
      </c>
      <c r="D101" s="48">
        <f>WALLS!E71</f>
        <v>262.30899999999997</v>
      </c>
      <c r="E101" s="10"/>
      <c r="F101" s="71">
        <f t="shared" si="13"/>
        <v>0</v>
      </c>
      <c r="G101" s="8"/>
    </row>
    <row r="102" spans="1:25" s="9" customFormat="1">
      <c r="A102" s="39" t="s">
        <v>491</v>
      </c>
      <c r="B102" s="40" t="s">
        <v>487</v>
      </c>
      <c r="C102" s="41" t="s">
        <v>3</v>
      </c>
      <c r="D102" s="51">
        <f>WALLS!E109</f>
        <v>64.531999999999996</v>
      </c>
      <c r="E102" s="11"/>
      <c r="F102" s="71">
        <f t="shared" si="13"/>
        <v>0</v>
      </c>
      <c r="G102" s="8"/>
    </row>
    <row r="103" spans="1:25" s="9" customFormat="1">
      <c r="A103" s="39" t="s">
        <v>492</v>
      </c>
      <c r="B103" s="40" t="s">
        <v>488</v>
      </c>
      <c r="C103" s="41" t="s">
        <v>3</v>
      </c>
      <c r="D103" s="51">
        <f>WALLS!E120</f>
        <v>249.91225</v>
      </c>
      <c r="E103" s="11"/>
      <c r="F103" s="71">
        <f t="shared" si="13"/>
        <v>0</v>
      </c>
      <c r="G103" s="8"/>
    </row>
    <row r="104" spans="1:25" s="9" customFormat="1">
      <c r="A104" s="39" t="s">
        <v>493</v>
      </c>
      <c r="B104" s="40" t="s">
        <v>494</v>
      </c>
      <c r="C104" s="41" t="s">
        <v>3</v>
      </c>
      <c r="D104" s="51">
        <f>WALLS!E142</f>
        <v>74.094999999999999</v>
      </c>
      <c r="E104" s="11"/>
      <c r="F104" s="71">
        <f t="shared" si="13"/>
        <v>0</v>
      </c>
      <c r="G104" s="8"/>
    </row>
    <row r="105" spans="1:25" s="3" customFormat="1">
      <c r="A105" s="31"/>
      <c r="B105" s="32"/>
      <c r="C105" s="33"/>
      <c r="D105" s="64"/>
      <c r="E105" s="64"/>
      <c r="F105" s="76"/>
      <c r="G105" s="2"/>
    </row>
    <row r="106" spans="1:25" s="9" customFormat="1" ht="25.5">
      <c r="A106" s="39" t="s">
        <v>66</v>
      </c>
      <c r="B106" s="40" t="s">
        <v>598</v>
      </c>
      <c r="C106" s="41" t="s">
        <v>3</v>
      </c>
      <c r="D106" s="48">
        <f>(4+4+4+2.8+3.6+2.8)*2.6</f>
        <v>55.120000000000012</v>
      </c>
      <c r="E106" s="10"/>
      <c r="F106" s="71">
        <f t="shared" ref="F106" si="14">E106*D106</f>
        <v>0</v>
      </c>
      <c r="G106" s="8"/>
    </row>
    <row r="107" spans="1:25" s="9" customFormat="1">
      <c r="A107" s="39"/>
      <c r="B107" s="40"/>
      <c r="C107" s="41"/>
      <c r="D107" s="48"/>
      <c r="E107" s="48"/>
      <c r="F107" s="71"/>
      <c r="G107" s="8"/>
    </row>
    <row r="108" spans="1:25" s="9" customFormat="1" ht="25.5">
      <c r="A108" s="39" t="s">
        <v>67</v>
      </c>
      <c r="B108" s="40" t="s">
        <v>599</v>
      </c>
      <c r="C108" s="41" t="s">
        <v>3</v>
      </c>
      <c r="D108" s="48">
        <f>CEILING!E67</f>
        <v>486.00399999999996</v>
      </c>
      <c r="E108" s="10"/>
      <c r="F108" s="71">
        <f t="shared" ref="F108" si="15">E108*D108</f>
        <v>0</v>
      </c>
      <c r="G108" s="8"/>
    </row>
    <row r="109" spans="1:25" s="9" customFormat="1">
      <c r="A109" s="39"/>
      <c r="B109" s="40"/>
      <c r="C109" s="41"/>
      <c r="D109" s="48"/>
      <c r="E109" s="48"/>
      <c r="F109" s="71"/>
      <c r="G109" s="8"/>
    </row>
    <row r="110" spans="1:25" s="9" customFormat="1" ht="38.25">
      <c r="A110" s="39" t="s">
        <v>290</v>
      </c>
      <c r="B110" s="40" t="s">
        <v>600</v>
      </c>
      <c r="C110" s="41" t="s">
        <v>3</v>
      </c>
      <c r="D110" s="48">
        <f>D55</f>
        <v>81.96</v>
      </c>
      <c r="E110" s="10"/>
      <c r="F110" s="71">
        <f t="shared" ref="F110" si="16">E110*D110</f>
        <v>0</v>
      </c>
      <c r="G110" s="8"/>
    </row>
    <row r="111" spans="1:25" s="9" customFormat="1">
      <c r="A111" s="39"/>
      <c r="B111" s="40"/>
      <c r="C111" s="41"/>
      <c r="D111" s="48"/>
      <c r="E111" s="48"/>
      <c r="F111" s="71"/>
      <c r="G111" s="8"/>
    </row>
    <row r="112" spans="1:25" s="9" customFormat="1" ht="51">
      <c r="A112" s="39" t="s">
        <v>321</v>
      </c>
      <c r="B112" s="40" t="s">
        <v>601</v>
      </c>
      <c r="C112" s="41" t="s">
        <v>3</v>
      </c>
      <c r="D112" s="48">
        <f>CEILING!F67</f>
        <v>168.57400000000001</v>
      </c>
      <c r="E112" s="10"/>
      <c r="F112" s="71">
        <f t="shared" ref="F112" si="17">E112*D112</f>
        <v>0</v>
      </c>
      <c r="G112" s="8"/>
    </row>
    <row r="113" spans="1:25" s="3" customFormat="1">
      <c r="A113" s="31"/>
      <c r="B113" s="32"/>
      <c r="C113" s="33"/>
      <c r="D113" s="54"/>
      <c r="E113" s="54"/>
      <c r="F113" s="73"/>
      <c r="G113" s="2"/>
    </row>
    <row r="114" spans="1:25" s="9" customFormat="1" ht="51">
      <c r="A114" s="39" t="s">
        <v>322</v>
      </c>
      <c r="B114" s="40" t="s">
        <v>602</v>
      </c>
      <c r="C114" s="41" t="s">
        <v>3</v>
      </c>
      <c r="D114" s="48">
        <f>CEILING!G67</f>
        <v>62.415000000000006</v>
      </c>
      <c r="E114" s="10"/>
      <c r="F114" s="71">
        <f t="shared" ref="F114" si="18">E114*D114</f>
        <v>0</v>
      </c>
      <c r="G114" s="8"/>
    </row>
    <row r="115" spans="1:25">
      <c r="A115" s="31"/>
      <c r="B115" s="32"/>
      <c r="C115" s="33"/>
      <c r="D115" s="54"/>
      <c r="E115" s="54"/>
      <c r="F115" s="73"/>
    </row>
    <row r="116" spans="1:25" s="22" customFormat="1">
      <c r="A116" s="43" t="s">
        <v>68</v>
      </c>
      <c r="B116" s="44" t="s">
        <v>242</v>
      </c>
      <c r="C116" s="52"/>
      <c r="D116" s="49"/>
      <c r="E116" s="49"/>
      <c r="F116" s="72">
        <f>F119+F120+F121+F122+F123+F124+F125+F126+F127+F128+F129+F130+F131+F132+F133+F136+F137</f>
        <v>0</v>
      </c>
      <c r="G116" s="8"/>
      <c r="H116" s="9"/>
      <c r="I116" s="9"/>
      <c r="J116" s="9"/>
      <c r="K116" s="9"/>
      <c r="L116" s="9"/>
      <c r="M116" s="9"/>
      <c r="N116" s="9"/>
      <c r="O116" s="9"/>
      <c r="P116" s="9"/>
      <c r="Q116" s="9"/>
      <c r="R116" s="9"/>
      <c r="S116" s="9"/>
      <c r="T116" s="9"/>
      <c r="U116" s="9"/>
      <c r="V116" s="9"/>
      <c r="W116" s="9"/>
      <c r="X116" s="9"/>
      <c r="Y116" s="9"/>
    </row>
    <row r="117" spans="1:25">
      <c r="A117" s="55"/>
      <c r="B117" s="56"/>
      <c r="C117" s="57"/>
      <c r="D117" s="54"/>
      <c r="E117" s="54"/>
      <c r="F117" s="73"/>
    </row>
    <row r="118" spans="1:25" s="9" customFormat="1" ht="51">
      <c r="A118" s="39" t="s">
        <v>69</v>
      </c>
      <c r="B118" s="40" t="s">
        <v>499</v>
      </c>
      <c r="C118" s="53"/>
      <c r="D118" s="48"/>
      <c r="E118" s="48"/>
      <c r="F118" s="71"/>
      <c r="G118" s="8"/>
    </row>
    <row r="119" spans="1:25" s="9" customFormat="1" ht="25.5">
      <c r="A119" s="39" t="s">
        <v>107</v>
      </c>
      <c r="B119" s="40" t="s">
        <v>504</v>
      </c>
      <c r="C119" s="41" t="s">
        <v>7</v>
      </c>
      <c r="D119" s="48">
        <v>1</v>
      </c>
      <c r="E119" s="10"/>
      <c r="F119" s="71">
        <f t="shared" ref="F119:F133" si="19">E119*D119</f>
        <v>0</v>
      </c>
      <c r="G119" s="8"/>
    </row>
    <row r="120" spans="1:25" s="9" customFormat="1" ht="25.5">
      <c r="A120" s="39" t="s">
        <v>108</v>
      </c>
      <c r="B120" s="40" t="s">
        <v>505</v>
      </c>
      <c r="C120" s="41" t="s">
        <v>7</v>
      </c>
      <c r="D120" s="48">
        <v>1</v>
      </c>
      <c r="E120" s="10"/>
      <c r="F120" s="71">
        <f t="shared" si="19"/>
        <v>0</v>
      </c>
      <c r="G120" s="8"/>
    </row>
    <row r="121" spans="1:25" s="9" customFormat="1" ht="25.5">
      <c r="A121" s="39" t="s">
        <v>109</v>
      </c>
      <c r="B121" s="40" t="s">
        <v>506</v>
      </c>
      <c r="C121" s="41" t="s">
        <v>7</v>
      </c>
      <c r="D121" s="48">
        <v>3</v>
      </c>
      <c r="E121" s="10"/>
      <c r="F121" s="71">
        <f t="shared" si="19"/>
        <v>0</v>
      </c>
      <c r="G121" s="8"/>
    </row>
    <row r="122" spans="1:25" s="9" customFormat="1" ht="25.5">
      <c r="A122" s="39" t="s">
        <v>110</v>
      </c>
      <c r="B122" s="40" t="s">
        <v>507</v>
      </c>
      <c r="C122" s="41" t="s">
        <v>7</v>
      </c>
      <c r="D122" s="48">
        <v>2</v>
      </c>
      <c r="E122" s="10"/>
      <c r="F122" s="71">
        <f t="shared" si="19"/>
        <v>0</v>
      </c>
      <c r="G122" s="8"/>
    </row>
    <row r="123" spans="1:25" s="9" customFormat="1" ht="25.5">
      <c r="A123" s="39" t="s">
        <v>111</v>
      </c>
      <c r="B123" s="40" t="s">
        <v>508</v>
      </c>
      <c r="C123" s="41" t="s">
        <v>7</v>
      </c>
      <c r="D123" s="48">
        <v>1</v>
      </c>
      <c r="E123" s="10"/>
      <c r="F123" s="71">
        <f t="shared" si="19"/>
        <v>0</v>
      </c>
      <c r="G123" s="8"/>
    </row>
    <row r="124" spans="1:25" s="9" customFormat="1" ht="25.5">
      <c r="A124" s="39" t="s">
        <v>112</v>
      </c>
      <c r="B124" s="40" t="s">
        <v>509</v>
      </c>
      <c r="C124" s="41" t="s">
        <v>7</v>
      </c>
      <c r="D124" s="48">
        <v>3</v>
      </c>
      <c r="E124" s="10"/>
      <c r="F124" s="71">
        <f t="shared" si="19"/>
        <v>0</v>
      </c>
      <c r="G124" s="8"/>
    </row>
    <row r="125" spans="1:25" s="9" customFormat="1" ht="25.5">
      <c r="A125" s="39" t="s">
        <v>113</v>
      </c>
      <c r="B125" s="40" t="s">
        <v>510</v>
      </c>
      <c r="C125" s="41" t="s">
        <v>7</v>
      </c>
      <c r="D125" s="48">
        <v>4</v>
      </c>
      <c r="E125" s="10"/>
      <c r="F125" s="71">
        <f t="shared" si="19"/>
        <v>0</v>
      </c>
      <c r="G125" s="8"/>
    </row>
    <row r="126" spans="1:25" s="9" customFormat="1" ht="25.5">
      <c r="A126" s="39" t="s">
        <v>236</v>
      </c>
      <c r="B126" s="40" t="s">
        <v>511</v>
      </c>
      <c r="C126" s="41" t="s">
        <v>7</v>
      </c>
      <c r="D126" s="48">
        <v>10</v>
      </c>
      <c r="E126" s="10"/>
      <c r="F126" s="71">
        <f t="shared" si="19"/>
        <v>0</v>
      </c>
      <c r="G126" s="8"/>
    </row>
    <row r="127" spans="1:25" s="9" customFormat="1" ht="38.25">
      <c r="A127" s="39" t="s">
        <v>237</v>
      </c>
      <c r="B127" s="40" t="s">
        <v>512</v>
      </c>
      <c r="C127" s="41" t="s">
        <v>7</v>
      </c>
      <c r="D127" s="48">
        <v>2</v>
      </c>
      <c r="E127" s="10"/>
      <c r="F127" s="71">
        <f t="shared" si="19"/>
        <v>0</v>
      </c>
      <c r="G127" s="8"/>
    </row>
    <row r="128" spans="1:25" s="9" customFormat="1" ht="38.25">
      <c r="A128" s="39" t="s">
        <v>238</v>
      </c>
      <c r="B128" s="40" t="s">
        <v>513</v>
      </c>
      <c r="C128" s="41" t="s">
        <v>7</v>
      </c>
      <c r="D128" s="48">
        <v>2</v>
      </c>
      <c r="E128" s="10"/>
      <c r="F128" s="71">
        <f t="shared" si="19"/>
        <v>0</v>
      </c>
      <c r="G128" s="8"/>
    </row>
    <row r="129" spans="1:25" s="9" customFormat="1" ht="38.25">
      <c r="A129" s="39" t="s">
        <v>239</v>
      </c>
      <c r="B129" s="40" t="s">
        <v>514</v>
      </c>
      <c r="C129" s="41" t="s">
        <v>7</v>
      </c>
      <c r="D129" s="48">
        <v>20</v>
      </c>
      <c r="E129" s="10"/>
      <c r="F129" s="71">
        <f t="shared" si="19"/>
        <v>0</v>
      </c>
      <c r="G129" s="8"/>
    </row>
    <row r="130" spans="1:25" s="9" customFormat="1" ht="25.5">
      <c r="A130" s="39" t="s">
        <v>240</v>
      </c>
      <c r="B130" s="40" t="s">
        <v>500</v>
      </c>
      <c r="C130" s="41" t="s">
        <v>7</v>
      </c>
      <c r="D130" s="48">
        <v>6</v>
      </c>
      <c r="E130" s="10"/>
      <c r="F130" s="71">
        <f t="shared" si="19"/>
        <v>0</v>
      </c>
      <c r="G130" s="8"/>
    </row>
    <row r="131" spans="1:25" s="9" customFormat="1" ht="38.25">
      <c r="A131" s="39" t="s">
        <v>241</v>
      </c>
      <c r="B131" s="40" t="s">
        <v>501</v>
      </c>
      <c r="C131" s="41" t="s">
        <v>7</v>
      </c>
      <c r="D131" s="48">
        <v>2</v>
      </c>
      <c r="E131" s="10"/>
      <c r="F131" s="71">
        <f t="shared" si="19"/>
        <v>0</v>
      </c>
      <c r="G131" s="8"/>
    </row>
    <row r="132" spans="1:25" s="9" customFormat="1" ht="38.25">
      <c r="A132" s="39" t="s">
        <v>324</v>
      </c>
      <c r="B132" s="40" t="s">
        <v>502</v>
      </c>
      <c r="C132" s="41" t="s">
        <v>7</v>
      </c>
      <c r="D132" s="48">
        <v>1</v>
      </c>
      <c r="E132" s="10"/>
      <c r="F132" s="71">
        <f t="shared" si="19"/>
        <v>0</v>
      </c>
      <c r="G132" s="8"/>
    </row>
    <row r="133" spans="1:25" s="9" customFormat="1" ht="25.5">
      <c r="A133" s="39" t="s">
        <v>324</v>
      </c>
      <c r="B133" s="40" t="s">
        <v>503</v>
      </c>
      <c r="C133" s="41" t="s">
        <v>7</v>
      </c>
      <c r="D133" s="48">
        <v>1</v>
      </c>
      <c r="E133" s="10"/>
      <c r="F133" s="71">
        <f t="shared" si="19"/>
        <v>0</v>
      </c>
      <c r="G133" s="8"/>
    </row>
    <row r="134" spans="1:25" s="3" customFormat="1">
      <c r="A134" s="31"/>
      <c r="B134" s="32"/>
      <c r="C134" s="33"/>
      <c r="D134" s="54"/>
      <c r="E134" s="54"/>
      <c r="F134" s="73"/>
      <c r="G134" s="2"/>
    </row>
    <row r="135" spans="1:25" s="15" customFormat="1" ht="51">
      <c r="A135" s="39" t="s">
        <v>70</v>
      </c>
      <c r="B135" s="40" t="s">
        <v>638</v>
      </c>
      <c r="C135" s="41"/>
      <c r="D135" s="51"/>
      <c r="E135" s="51"/>
      <c r="F135" s="74"/>
      <c r="G135" s="14"/>
    </row>
    <row r="136" spans="1:25" s="15" customFormat="1">
      <c r="A136" s="39" t="s">
        <v>114</v>
      </c>
      <c r="B136" s="40" t="s">
        <v>515</v>
      </c>
      <c r="C136" s="41" t="s">
        <v>7</v>
      </c>
      <c r="D136" s="51">
        <v>2</v>
      </c>
      <c r="E136" s="11"/>
      <c r="F136" s="71">
        <f t="shared" ref="F136:F137" si="20">E136*D136</f>
        <v>0</v>
      </c>
      <c r="G136" s="14"/>
    </row>
    <row r="137" spans="1:25" s="15" customFormat="1">
      <c r="A137" s="39" t="s">
        <v>115</v>
      </c>
      <c r="B137" s="40" t="s">
        <v>516</v>
      </c>
      <c r="C137" s="41" t="s">
        <v>7</v>
      </c>
      <c r="D137" s="51">
        <v>4</v>
      </c>
      <c r="E137" s="11"/>
      <c r="F137" s="71">
        <f t="shared" si="20"/>
        <v>0</v>
      </c>
      <c r="G137" s="14"/>
    </row>
    <row r="138" spans="1:25" s="24" customFormat="1">
      <c r="A138" s="55"/>
      <c r="B138" s="32"/>
      <c r="C138" s="33"/>
      <c r="D138" s="65"/>
      <c r="E138" s="65"/>
      <c r="F138" s="77"/>
      <c r="G138" s="12"/>
      <c r="H138" s="13"/>
      <c r="I138" s="13"/>
      <c r="J138" s="13"/>
      <c r="K138" s="13"/>
      <c r="L138" s="13"/>
      <c r="M138" s="13"/>
      <c r="N138" s="13"/>
      <c r="O138" s="13"/>
      <c r="P138" s="13"/>
      <c r="Q138" s="13"/>
      <c r="R138" s="13"/>
      <c r="S138" s="13"/>
      <c r="T138" s="13"/>
      <c r="U138" s="13"/>
      <c r="V138" s="13"/>
      <c r="W138" s="13"/>
      <c r="X138" s="13"/>
      <c r="Y138" s="13"/>
    </row>
    <row r="139" spans="1:25" s="22" customFormat="1">
      <c r="A139" s="43" t="s">
        <v>71</v>
      </c>
      <c r="B139" s="44" t="s">
        <v>8</v>
      </c>
      <c r="C139" s="45"/>
      <c r="D139" s="49"/>
      <c r="E139" s="49"/>
      <c r="F139" s="72">
        <f>F141+F144+F145+F146+F147+F148+F149+F151+F154+F155+F156+F157+F158+F159+F160+F161+F162+F163+F166+F167+F168+F171+F172+F173+F174+F175+F176</f>
        <v>0</v>
      </c>
      <c r="G139" s="8"/>
      <c r="H139" s="9"/>
      <c r="I139" s="9"/>
      <c r="J139" s="9"/>
      <c r="K139" s="9"/>
      <c r="L139" s="9"/>
      <c r="M139" s="9"/>
      <c r="N139" s="9"/>
      <c r="O139" s="9"/>
      <c r="P139" s="9"/>
      <c r="Q139" s="9"/>
      <c r="R139" s="9"/>
      <c r="S139" s="9"/>
      <c r="T139" s="9"/>
      <c r="U139" s="9"/>
      <c r="V139" s="9"/>
      <c r="W139" s="9"/>
      <c r="X139" s="9"/>
      <c r="Y139" s="9"/>
    </row>
    <row r="140" spans="1:25">
      <c r="A140" s="31"/>
      <c r="B140" s="32"/>
      <c r="C140" s="33"/>
      <c r="D140" s="54"/>
      <c r="E140" s="54"/>
      <c r="F140" s="73"/>
    </row>
    <row r="141" spans="1:25" s="9" customFormat="1" ht="25.5">
      <c r="A141" s="39" t="s">
        <v>72</v>
      </c>
      <c r="B141" s="40" t="s">
        <v>272</v>
      </c>
      <c r="C141" s="41" t="s">
        <v>7</v>
      </c>
      <c r="D141" s="48">
        <v>4</v>
      </c>
      <c r="E141" s="10"/>
      <c r="F141" s="71">
        <f t="shared" ref="F141" si="21">E141*D141</f>
        <v>0</v>
      </c>
      <c r="G141" s="8"/>
    </row>
    <row r="142" spans="1:25" s="3" customFormat="1">
      <c r="A142" s="31"/>
      <c r="B142" s="32"/>
      <c r="C142" s="33"/>
      <c r="D142" s="54"/>
      <c r="E142" s="54"/>
      <c r="F142" s="73"/>
      <c r="G142" s="2"/>
    </row>
    <row r="143" spans="1:25" s="9" customFormat="1" ht="63.75">
      <c r="A143" s="39" t="s">
        <v>73</v>
      </c>
      <c r="B143" s="40" t="s">
        <v>557</v>
      </c>
      <c r="C143" s="41"/>
      <c r="D143" s="48"/>
      <c r="E143" s="48"/>
      <c r="F143" s="71"/>
      <c r="G143" s="8"/>
    </row>
    <row r="144" spans="1:25" s="9" customFormat="1">
      <c r="A144" s="39" t="s">
        <v>116</v>
      </c>
      <c r="B144" s="40" t="s">
        <v>47</v>
      </c>
      <c r="C144" s="41" t="s">
        <v>7</v>
      </c>
      <c r="D144" s="48">
        <f>ELECTRICAL!B67</f>
        <v>86</v>
      </c>
      <c r="E144" s="10"/>
      <c r="F144" s="71">
        <f t="shared" ref="F144:F149" si="22">E144*D144</f>
        <v>0</v>
      </c>
      <c r="G144" s="8"/>
    </row>
    <row r="145" spans="1:7" s="9" customFormat="1">
      <c r="A145" s="39" t="s">
        <v>117</v>
      </c>
      <c r="B145" s="40" t="s">
        <v>48</v>
      </c>
      <c r="C145" s="41" t="s">
        <v>7</v>
      </c>
      <c r="D145" s="48">
        <f>ELECTRICAL!C67</f>
        <v>75</v>
      </c>
      <c r="E145" s="10"/>
      <c r="F145" s="71">
        <f t="shared" si="22"/>
        <v>0</v>
      </c>
      <c r="G145" s="8"/>
    </row>
    <row r="146" spans="1:7" s="9" customFormat="1">
      <c r="A146" s="39" t="s">
        <v>118</v>
      </c>
      <c r="B146" s="40" t="s">
        <v>273</v>
      </c>
      <c r="C146" s="41" t="s">
        <v>7</v>
      </c>
      <c r="D146" s="48">
        <f>ELECTRICAL!D67</f>
        <v>2</v>
      </c>
      <c r="E146" s="10"/>
      <c r="F146" s="71">
        <f t="shared" si="22"/>
        <v>0</v>
      </c>
      <c r="G146" s="8"/>
    </row>
    <row r="147" spans="1:7" s="9" customFormat="1">
      <c r="A147" s="39" t="s">
        <v>119</v>
      </c>
      <c r="B147" s="40" t="s">
        <v>558</v>
      </c>
      <c r="C147" s="41" t="s">
        <v>7</v>
      </c>
      <c r="D147" s="48">
        <f>ELECTRICAL!E67</f>
        <v>4</v>
      </c>
      <c r="E147" s="10"/>
      <c r="F147" s="71">
        <f t="shared" si="22"/>
        <v>0</v>
      </c>
      <c r="G147" s="8"/>
    </row>
    <row r="148" spans="1:7" s="9" customFormat="1">
      <c r="A148" s="39" t="s">
        <v>274</v>
      </c>
      <c r="B148" s="40" t="s">
        <v>245</v>
      </c>
      <c r="C148" s="41" t="s">
        <v>7</v>
      </c>
      <c r="D148" s="48">
        <f>ELECTRICAL!F67</f>
        <v>99</v>
      </c>
      <c r="E148" s="10"/>
      <c r="F148" s="71">
        <f t="shared" si="22"/>
        <v>0</v>
      </c>
      <c r="G148" s="8"/>
    </row>
    <row r="149" spans="1:7" s="9" customFormat="1">
      <c r="A149" s="39" t="s">
        <v>244</v>
      </c>
      <c r="B149" s="40" t="s">
        <v>243</v>
      </c>
      <c r="C149" s="41" t="s">
        <v>7</v>
      </c>
      <c r="D149" s="48">
        <f>ELECTRICAL!G67</f>
        <v>26</v>
      </c>
      <c r="E149" s="10"/>
      <c r="F149" s="71">
        <f t="shared" si="22"/>
        <v>0</v>
      </c>
      <c r="G149" s="8"/>
    </row>
    <row r="150" spans="1:7" s="9" customFormat="1">
      <c r="A150" s="39"/>
      <c r="B150" s="40"/>
      <c r="C150" s="41"/>
      <c r="D150" s="48"/>
      <c r="E150" s="48"/>
      <c r="F150" s="71"/>
      <c r="G150" s="8"/>
    </row>
    <row r="151" spans="1:7" s="9" customFormat="1" ht="63.75">
      <c r="A151" s="39" t="s">
        <v>74</v>
      </c>
      <c r="B151" s="40" t="s">
        <v>639</v>
      </c>
      <c r="C151" s="41" t="s">
        <v>229</v>
      </c>
      <c r="D151" s="48">
        <f>ELECTRICAL!H67</f>
        <v>45.64</v>
      </c>
      <c r="E151" s="10"/>
      <c r="F151" s="71">
        <f t="shared" ref="F151" si="23">E151*D151</f>
        <v>0</v>
      </c>
      <c r="G151" s="8"/>
    </row>
    <row r="152" spans="1:7" s="3" customFormat="1">
      <c r="A152" s="31"/>
      <c r="B152" s="32"/>
      <c r="C152" s="33"/>
      <c r="D152" s="54"/>
      <c r="E152" s="54"/>
      <c r="F152" s="73"/>
      <c r="G152" s="2"/>
    </row>
    <row r="153" spans="1:7" s="3" customFormat="1" ht="63.75">
      <c r="A153" s="39" t="s">
        <v>297</v>
      </c>
      <c r="B153" s="40" t="s">
        <v>559</v>
      </c>
      <c r="C153" s="33"/>
      <c r="D153" s="54"/>
      <c r="E153" s="54"/>
      <c r="F153" s="73"/>
      <c r="G153" s="2"/>
    </row>
    <row r="154" spans="1:7" s="3" customFormat="1" ht="38.25">
      <c r="A154" s="39" t="s">
        <v>299</v>
      </c>
      <c r="B154" s="40" t="s">
        <v>588</v>
      </c>
      <c r="C154" s="41" t="s">
        <v>7</v>
      </c>
      <c r="D154" s="48">
        <f>LIGHTING!B67</f>
        <v>70</v>
      </c>
      <c r="E154" s="10"/>
      <c r="F154" s="71">
        <f t="shared" ref="F154:F163" si="24">E154*D154</f>
        <v>0</v>
      </c>
      <c r="G154" s="25"/>
    </row>
    <row r="155" spans="1:7" s="3" customFormat="1" ht="38.25">
      <c r="A155" s="39" t="s">
        <v>300</v>
      </c>
      <c r="B155" s="40" t="s">
        <v>589</v>
      </c>
      <c r="C155" s="41" t="s">
        <v>7</v>
      </c>
      <c r="D155" s="48">
        <f>LIGHTING!C67</f>
        <v>19</v>
      </c>
      <c r="E155" s="10"/>
      <c r="F155" s="71">
        <f t="shared" si="24"/>
        <v>0</v>
      </c>
      <c r="G155" s="25"/>
    </row>
    <row r="156" spans="1:7" s="3" customFormat="1" ht="25.5">
      <c r="A156" s="39" t="s">
        <v>301</v>
      </c>
      <c r="B156" s="40" t="s">
        <v>590</v>
      </c>
      <c r="C156" s="41" t="s">
        <v>7</v>
      </c>
      <c r="D156" s="48">
        <f>LIGHTING!D67</f>
        <v>12</v>
      </c>
      <c r="E156" s="10"/>
      <c r="F156" s="71">
        <f t="shared" si="24"/>
        <v>0</v>
      </c>
      <c r="G156" s="2"/>
    </row>
    <row r="157" spans="1:7" s="3" customFormat="1" ht="38.25">
      <c r="A157" s="39" t="s">
        <v>302</v>
      </c>
      <c r="B157" s="40" t="s">
        <v>587</v>
      </c>
      <c r="C157" s="41" t="s">
        <v>7</v>
      </c>
      <c r="D157" s="48">
        <f>LIGHTING!E67</f>
        <v>3</v>
      </c>
      <c r="E157" s="10"/>
      <c r="F157" s="71">
        <f t="shared" si="24"/>
        <v>0</v>
      </c>
      <c r="G157" s="2"/>
    </row>
    <row r="158" spans="1:7" s="3" customFormat="1" ht="38.25">
      <c r="A158" s="39" t="s">
        <v>306</v>
      </c>
      <c r="B158" s="40" t="s">
        <v>591</v>
      </c>
      <c r="C158" s="41" t="s">
        <v>7</v>
      </c>
      <c r="D158" s="48">
        <f>LIGHTING!F67</f>
        <v>17</v>
      </c>
      <c r="E158" s="10"/>
      <c r="F158" s="71">
        <f t="shared" si="24"/>
        <v>0</v>
      </c>
      <c r="G158" s="2"/>
    </row>
    <row r="159" spans="1:7" s="3" customFormat="1" ht="38.25">
      <c r="A159" s="39" t="s">
        <v>308</v>
      </c>
      <c r="B159" s="40" t="s">
        <v>592</v>
      </c>
      <c r="C159" s="41" t="s">
        <v>7</v>
      </c>
      <c r="D159" s="48">
        <f>LIGHTING!G67</f>
        <v>6</v>
      </c>
      <c r="E159" s="10"/>
      <c r="F159" s="71">
        <f t="shared" si="24"/>
        <v>0</v>
      </c>
      <c r="G159" s="2"/>
    </row>
    <row r="160" spans="1:7" s="3" customFormat="1" ht="25.5">
      <c r="A160" s="39" t="s">
        <v>560</v>
      </c>
      <c r="B160" s="40" t="s">
        <v>593</v>
      </c>
      <c r="C160" s="41" t="s">
        <v>229</v>
      </c>
      <c r="D160" s="48">
        <f>LIGHTING!H67</f>
        <v>2.9</v>
      </c>
      <c r="E160" s="10"/>
      <c r="F160" s="71">
        <f t="shared" si="24"/>
        <v>0</v>
      </c>
      <c r="G160" s="2"/>
    </row>
    <row r="161" spans="1:7" s="3" customFormat="1" ht="25.5">
      <c r="A161" s="39" t="s">
        <v>561</v>
      </c>
      <c r="B161" s="40" t="s">
        <v>594</v>
      </c>
      <c r="C161" s="41" t="s">
        <v>7</v>
      </c>
      <c r="D161" s="48">
        <f>LIGHTING!I67</f>
        <v>88</v>
      </c>
      <c r="E161" s="10"/>
      <c r="F161" s="71">
        <f t="shared" si="24"/>
        <v>0</v>
      </c>
      <c r="G161" s="2"/>
    </row>
    <row r="162" spans="1:7" s="3" customFormat="1" ht="38.25">
      <c r="A162" s="39" t="s">
        <v>562</v>
      </c>
      <c r="B162" s="40" t="s">
        <v>595</v>
      </c>
      <c r="C162" s="41" t="s">
        <v>7</v>
      </c>
      <c r="D162" s="48">
        <f>LIGHTING!J67</f>
        <v>14</v>
      </c>
      <c r="E162" s="10"/>
      <c r="F162" s="71">
        <f t="shared" si="24"/>
        <v>0</v>
      </c>
      <c r="G162" s="2"/>
    </row>
    <row r="163" spans="1:7" s="3" customFormat="1" ht="38.25">
      <c r="A163" s="39" t="s">
        <v>569</v>
      </c>
      <c r="B163" s="40" t="s">
        <v>596</v>
      </c>
      <c r="C163" s="41" t="s">
        <v>7</v>
      </c>
      <c r="D163" s="48">
        <f>LIGHTING!K67</f>
        <v>17</v>
      </c>
      <c r="E163" s="10"/>
      <c r="F163" s="71">
        <f t="shared" si="24"/>
        <v>0</v>
      </c>
      <c r="G163" s="2"/>
    </row>
    <row r="164" spans="1:7" s="3" customFormat="1">
      <c r="A164" s="39"/>
      <c r="B164" s="40"/>
      <c r="C164" s="41"/>
      <c r="D164" s="48"/>
      <c r="E164" s="48"/>
      <c r="F164" s="71"/>
      <c r="G164" s="2"/>
    </row>
    <row r="165" spans="1:7" s="3" customFormat="1" ht="63.75">
      <c r="A165" s="39" t="s">
        <v>323</v>
      </c>
      <c r="B165" s="40" t="s">
        <v>568</v>
      </c>
      <c r="C165" s="33"/>
      <c r="D165" s="54"/>
      <c r="E165" s="54"/>
      <c r="F165" s="73"/>
      <c r="G165" s="2"/>
    </row>
    <row r="166" spans="1:7" s="9" customFormat="1">
      <c r="A166" s="39" t="s">
        <v>563</v>
      </c>
      <c r="B166" s="40" t="s">
        <v>43</v>
      </c>
      <c r="C166" s="41" t="s">
        <v>7</v>
      </c>
      <c r="D166" s="48">
        <f>LIGHTING!L67</f>
        <v>42</v>
      </c>
      <c r="E166" s="10"/>
      <c r="F166" s="71">
        <f t="shared" ref="F166:F168" si="25">E166*D166</f>
        <v>0</v>
      </c>
      <c r="G166" s="8"/>
    </row>
    <row r="167" spans="1:7" s="9" customFormat="1">
      <c r="A167" s="39" t="s">
        <v>564</v>
      </c>
      <c r="B167" s="40" t="s">
        <v>44</v>
      </c>
      <c r="C167" s="41" t="s">
        <v>7</v>
      </c>
      <c r="D167" s="48">
        <f>LIGHTING!M67</f>
        <v>28</v>
      </c>
      <c r="E167" s="10"/>
      <c r="F167" s="71">
        <f t="shared" si="25"/>
        <v>0</v>
      </c>
      <c r="G167" s="8"/>
    </row>
    <row r="168" spans="1:7" s="9" customFormat="1">
      <c r="A168" s="39" t="s">
        <v>565</v>
      </c>
      <c r="B168" s="40" t="s">
        <v>246</v>
      </c>
      <c r="C168" s="41" t="s">
        <v>7</v>
      </c>
      <c r="D168" s="48">
        <f>LIGHTING!N67</f>
        <v>16</v>
      </c>
      <c r="E168" s="10"/>
      <c r="F168" s="71">
        <f t="shared" si="25"/>
        <v>0</v>
      </c>
      <c r="G168" s="8"/>
    </row>
    <row r="169" spans="1:7" s="9" customFormat="1">
      <c r="A169" s="39"/>
      <c r="B169" s="40"/>
      <c r="C169" s="41"/>
      <c r="D169" s="48"/>
      <c r="E169" s="48"/>
      <c r="F169" s="71"/>
      <c r="G169" s="8"/>
    </row>
    <row r="170" spans="1:7" s="9" customFormat="1">
      <c r="A170" s="39" t="s">
        <v>566</v>
      </c>
      <c r="B170" s="40" t="s">
        <v>567</v>
      </c>
      <c r="C170" s="41"/>
      <c r="D170" s="48"/>
      <c r="E170" s="48"/>
      <c r="F170" s="71"/>
      <c r="G170" s="8"/>
    </row>
    <row r="171" spans="1:7" s="9" customFormat="1">
      <c r="A171" s="39" t="s">
        <v>299</v>
      </c>
      <c r="B171" s="40" t="s">
        <v>298</v>
      </c>
      <c r="C171" s="41" t="s">
        <v>9</v>
      </c>
      <c r="D171" s="48">
        <v>1</v>
      </c>
      <c r="E171" s="10"/>
      <c r="F171" s="71">
        <f t="shared" ref="F171:F176" si="26">E171*D171</f>
        <v>0</v>
      </c>
      <c r="G171" s="8"/>
    </row>
    <row r="172" spans="1:7" s="9" customFormat="1">
      <c r="A172" s="39" t="s">
        <v>300</v>
      </c>
      <c r="B172" s="40" t="s">
        <v>303</v>
      </c>
      <c r="C172" s="41" t="s">
        <v>9</v>
      </c>
      <c r="D172" s="48">
        <v>1</v>
      </c>
      <c r="E172" s="10"/>
      <c r="F172" s="71">
        <f t="shared" si="26"/>
        <v>0</v>
      </c>
      <c r="G172" s="8"/>
    </row>
    <row r="173" spans="1:7" s="9" customFormat="1">
      <c r="A173" s="39" t="s">
        <v>301</v>
      </c>
      <c r="B173" s="40" t="s">
        <v>304</v>
      </c>
      <c r="C173" s="41" t="s">
        <v>9</v>
      </c>
      <c r="D173" s="48">
        <v>1</v>
      </c>
      <c r="E173" s="10"/>
      <c r="F173" s="71">
        <f t="shared" si="26"/>
        <v>0</v>
      </c>
      <c r="G173" s="8"/>
    </row>
    <row r="174" spans="1:7" s="9" customFormat="1">
      <c r="A174" s="39" t="s">
        <v>302</v>
      </c>
      <c r="B174" s="40" t="s">
        <v>309</v>
      </c>
      <c r="C174" s="41" t="s">
        <v>9</v>
      </c>
      <c r="D174" s="48">
        <v>1</v>
      </c>
      <c r="E174" s="10"/>
      <c r="F174" s="71">
        <f t="shared" si="26"/>
        <v>0</v>
      </c>
      <c r="G174" s="8"/>
    </row>
    <row r="175" spans="1:7" s="9" customFormat="1">
      <c r="A175" s="39" t="s">
        <v>306</v>
      </c>
      <c r="B175" s="40" t="s">
        <v>305</v>
      </c>
      <c r="C175" s="41" t="s">
        <v>9</v>
      </c>
      <c r="D175" s="48">
        <v>1</v>
      </c>
      <c r="E175" s="10"/>
      <c r="F175" s="71">
        <f t="shared" si="26"/>
        <v>0</v>
      </c>
      <c r="G175" s="8"/>
    </row>
    <row r="176" spans="1:7" s="9" customFormat="1">
      <c r="A176" s="39" t="s">
        <v>308</v>
      </c>
      <c r="B176" s="40" t="s">
        <v>307</v>
      </c>
      <c r="C176" s="41" t="s">
        <v>9</v>
      </c>
      <c r="D176" s="48">
        <v>1</v>
      </c>
      <c r="E176" s="10"/>
      <c r="F176" s="71">
        <f t="shared" si="26"/>
        <v>0</v>
      </c>
      <c r="G176" s="8"/>
    </row>
    <row r="177" spans="1:25" s="21" customFormat="1">
      <c r="A177" s="39"/>
      <c r="B177" s="40"/>
      <c r="C177" s="41"/>
      <c r="D177" s="48"/>
      <c r="E177" s="48"/>
      <c r="F177" s="71"/>
      <c r="G177" s="8"/>
      <c r="H177" s="9"/>
      <c r="I177" s="9"/>
      <c r="J177" s="9"/>
      <c r="K177" s="9"/>
      <c r="L177" s="9"/>
      <c r="M177" s="9"/>
      <c r="N177" s="9"/>
      <c r="O177" s="9"/>
      <c r="P177" s="9"/>
      <c r="Q177" s="9"/>
      <c r="R177" s="9"/>
      <c r="S177" s="9"/>
      <c r="T177" s="9"/>
      <c r="U177" s="9"/>
      <c r="V177" s="9"/>
      <c r="W177" s="9"/>
      <c r="X177" s="9"/>
      <c r="Y177" s="9"/>
    </row>
    <row r="178" spans="1:25" s="22" customFormat="1">
      <c r="A178" s="43" t="s">
        <v>75</v>
      </c>
      <c r="B178" s="44" t="s">
        <v>10</v>
      </c>
      <c r="C178" s="45"/>
      <c r="D178" s="49"/>
      <c r="E178" s="49"/>
      <c r="F178" s="72">
        <f>F181+F182+F183</f>
        <v>0</v>
      </c>
      <c r="G178" s="8"/>
      <c r="H178" s="9"/>
      <c r="I178" s="9"/>
      <c r="J178" s="9"/>
      <c r="K178" s="9"/>
      <c r="L178" s="9"/>
      <c r="M178" s="9"/>
      <c r="N178" s="9"/>
      <c r="O178" s="9"/>
      <c r="P178" s="9"/>
      <c r="Q178" s="9"/>
      <c r="R178" s="9"/>
      <c r="S178" s="9"/>
      <c r="T178" s="9"/>
      <c r="U178" s="9"/>
      <c r="V178" s="9"/>
      <c r="W178" s="9"/>
      <c r="X178" s="9"/>
      <c r="Y178" s="9"/>
    </row>
    <row r="179" spans="1:25" s="21" customFormat="1">
      <c r="A179" s="39"/>
      <c r="B179" s="40"/>
      <c r="C179" s="41"/>
      <c r="D179" s="48"/>
      <c r="E179" s="48"/>
      <c r="F179" s="71"/>
      <c r="G179" s="8"/>
      <c r="H179" s="9"/>
      <c r="I179" s="9"/>
      <c r="J179" s="9"/>
      <c r="K179" s="9"/>
      <c r="L179" s="9"/>
      <c r="M179" s="9"/>
      <c r="N179" s="9"/>
      <c r="O179" s="9"/>
      <c r="P179" s="9"/>
      <c r="Q179" s="9"/>
      <c r="R179" s="9"/>
      <c r="S179" s="9"/>
      <c r="T179" s="9"/>
      <c r="U179" s="9"/>
      <c r="V179" s="9"/>
      <c r="W179" s="9"/>
      <c r="X179" s="9"/>
      <c r="Y179" s="9"/>
    </row>
    <row r="180" spans="1:25" s="9" customFormat="1" ht="51">
      <c r="A180" s="39" t="s">
        <v>76</v>
      </c>
      <c r="B180" s="40" t="s">
        <v>603</v>
      </c>
      <c r="C180" s="41"/>
      <c r="D180" s="48"/>
      <c r="E180" s="48"/>
      <c r="F180" s="71"/>
      <c r="G180" s="8"/>
    </row>
    <row r="181" spans="1:25" s="3" customFormat="1">
      <c r="A181" s="39" t="s">
        <v>129</v>
      </c>
      <c r="B181" s="40" t="s">
        <v>50</v>
      </c>
      <c r="C181" s="41" t="s">
        <v>7</v>
      </c>
      <c r="D181" s="51">
        <f>DATA!B67</f>
        <v>66</v>
      </c>
      <c r="E181" s="11"/>
      <c r="F181" s="71">
        <f t="shared" ref="F181:F183" si="27">E181*D181</f>
        <v>0</v>
      </c>
      <c r="G181" s="2"/>
    </row>
    <row r="182" spans="1:25" s="3" customFormat="1">
      <c r="A182" s="39" t="s">
        <v>130</v>
      </c>
      <c r="B182" s="40" t="s">
        <v>49</v>
      </c>
      <c r="C182" s="41" t="s">
        <v>7</v>
      </c>
      <c r="D182" s="51">
        <f>DATA!C67</f>
        <v>101</v>
      </c>
      <c r="E182" s="11"/>
      <c r="F182" s="71">
        <f t="shared" si="27"/>
        <v>0</v>
      </c>
      <c r="G182" s="2"/>
    </row>
    <row r="183" spans="1:25" s="3" customFormat="1">
      <c r="A183" s="39" t="s">
        <v>131</v>
      </c>
      <c r="B183" s="40" t="s">
        <v>247</v>
      </c>
      <c r="C183" s="41" t="s">
        <v>7</v>
      </c>
      <c r="D183" s="51">
        <f>DATA!D67</f>
        <v>18</v>
      </c>
      <c r="E183" s="11"/>
      <c r="F183" s="71">
        <f t="shared" si="27"/>
        <v>0</v>
      </c>
      <c r="G183" s="2"/>
    </row>
    <row r="184" spans="1:25">
      <c r="A184" s="31"/>
      <c r="B184" s="32"/>
      <c r="C184" s="33"/>
      <c r="D184" s="54"/>
      <c r="E184" s="54"/>
      <c r="F184" s="73"/>
    </row>
    <row r="185" spans="1:25" s="22" customFormat="1">
      <c r="A185" s="43" t="s">
        <v>77</v>
      </c>
      <c r="B185" s="44" t="s">
        <v>51</v>
      </c>
      <c r="C185" s="45"/>
      <c r="D185" s="49"/>
      <c r="E185" s="49"/>
      <c r="F185" s="72">
        <f>F187+F189+F191+F193+F195+F197+F199</f>
        <v>0</v>
      </c>
      <c r="G185" s="8"/>
      <c r="H185" s="9"/>
      <c r="I185" s="9"/>
      <c r="J185" s="9"/>
      <c r="K185" s="9"/>
      <c r="L185" s="9"/>
      <c r="M185" s="9"/>
      <c r="N185" s="9"/>
      <c r="O185" s="9"/>
      <c r="P185" s="9"/>
      <c r="Q185" s="9"/>
      <c r="R185" s="9"/>
      <c r="S185" s="9"/>
      <c r="T185" s="9"/>
      <c r="U185" s="9"/>
      <c r="V185" s="9"/>
      <c r="W185" s="9"/>
      <c r="X185" s="9"/>
      <c r="Y185" s="9"/>
    </row>
    <row r="186" spans="1:25">
      <c r="A186" s="31"/>
      <c r="B186" s="56"/>
      <c r="C186" s="33"/>
      <c r="D186" s="54"/>
      <c r="E186" s="54"/>
      <c r="F186" s="73"/>
    </row>
    <row r="187" spans="1:25" s="3" customFormat="1" ht="38.25">
      <c r="A187" s="39" t="s">
        <v>78</v>
      </c>
      <c r="B187" s="40" t="s">
        <v>640</v>
      </c>
      <c r="C187" s="41" t="s">
        <v>9</v>
      </c>
      <c r="D187" s="48">
        <v>1</v>
      </c>
      <c r="E187" s="10"/>
      <c r="F187" s="71">
        <f t="shared" ref="F187" si="28">E187*D187</f>
        <v>0</v>
      </c>
      <c r="G187" s="2"/>
    </row>
    <row r="188" spans="1:25" s="3" customFormat="1">
      <c r="A188" s="39"/>
      <c r="B188" s="40"/>
      <c r="C188" s="33"/>
      <c r="D188" s="54"/>
      <c r="E188" s="54"/>
      <c r="F188" s="73"/>
      <c r="G188" s="2"/>
    </row>
    <row r="189" spans="1:25" s="3" customFormat="1" ht="51">
      <c r="A189" s="39" t="s">
        <v>79</v>
      </c>
      <c r="B189" s="40" t="s">
        <v>641</v>
      </c>
      <c r="C189" s="41" t="s">
        <v>9</v>
      </c>
      <c r="D189" s="48">
        <v>1</v>
      </c>
      <c r="E189" s="10"/>
      <c r="F189" s="71">
        <f t="shared" ref="F189" si="29">E189*D189</f>
        <v>0</v>
      </c>
      <c r="G189" s="2"/>
    </row>
    <row r="190" spans="1:25" s="3" customFormat="1">
      <c r="A190" s="39"/>
      <c r="B190" s="40"/>
      <c r="C190" s="33"/>
      <c r="D190" s="54"/>
      <c r="E190" s="54"/>
      <c r="F190" s="73"/>
      <c r="G190" s="2"/>
    </row>
    <row r="191" spans="1:25" s="3" customFormat="1" ht="63.75">
      <c r="A191" s="39" t="s">
        <v>249</v>
      </c>
      <c r="B191" s="40" t="s">
        <v>642</v>
      </c>
      <c r="C191" s="41" t="s">
        <v>7</v>
      </c>
      <c r="D191" s="48">
        <v>91</v>
      </c>
      <c r="E191" s="10"/>
      <c r="F191" s="71">
        <f t="shared" ref="F191" si="30">E191*D191</f>
        <v>0</v>
      </c>
      <c r="G191" s="2"/>
    </row>
    <row r="192" spans="1:25" s="3" customFormat="1">
      <c r="A192" s="39"/>
      <c r="B192" s="40"/>
      <c r="C192" s="33"/>
      <c r="D192" s="54"/>
      <c r="E192" s="54"/>
      <c r="F192" s="73"/>
      <c r="G192" s="2"/>
    </row>
    <row r="193" spans="1:25" s="3" customFormat="1" ht="63.75">
      <c r="A193" s="39" t="s">
        <v>80</v>
      </c>
      <c r="B193" s="40" t="s">
        <v>643</v>
      </c>
      <c r="C193" s="41" t="s">
        <v>7</v>
      </c>
      <c r="D193" s="48">
        <v>14</v>
      </c>
      <c r="E193" s="10"/>
      <c r="F193" s="71">
        <f t="shared" ref="F193" si="31">E193*D193</f>
        <v>0</v>
      </c>
      <c r="G193" s="2"/>
    </row>
    <row r="194" spans="1:25" s="3" customFormat="1">
      <c r="A194" s="39"/>
      <c r="B194" s="40"/>
      <c r="C194" s="41"/>
      <c r="D194" s="48"/>
      <c r="E194" s="48"/>
      <c r="F194" s="71"/>
      <c r="G194" s="2"/>
    </row>
    <row r="195" spans="1:25" s="3" customFormat="1" ht="63.75">
      <c r="A195" s="39" t="s">
        <v>81</v>
      </c>
      <c r="B195" s="40" t="s">
        <v>644</v>
      </c>
      <c r="C195" s="41" t="s">
        <v>7</v>
      </c>
      <c r="D195" s="48">
        <v>6</v>
      </c>
      <c r="E195" s="10"/>
      <c r="F195" s="71">
        <f t="shared" ref="F195" si="32">E195*D195</f>
        <v>0</v>
      </c>
      <c r="G195" s="2"/>
    </row>
    <row r="196" spans="1:25" s="3" customFormat="1">
      <c r="A196" s="39"/>
      <c r="B196" s="40"/>
      <c r="C196" s="33"/>
      <c r="D196" s="54"/>
      <c r="E196" s="54"/>
      <c r="F196" s="73"/>
      <c r="G196" s="2"/>
    </row>
    <row r="197" spans="1:25" s="3" customFormat="1" ht="38.25">
      <c r="A197" s="39" t="s">
        <v>250</v>
      </c>
      <c r="B197" s="40" t="s">
        <v>645</v>
      </c>
      <c r="C197" s="41" t="s">
        <v>7</v>
      </c>
      <c r="D197" s="48">
        <v>49</v>
      </c>
      <c r="E197" s="10"/>
      <c r="F197" s="71">
        <f t="shared" ref="F197" si="33">E197*D197</f>
        <v>0</v>
      </c>
      <c r="G197" s="2"/>
    </row>
    <row r="198" spans="1:25" s="3" customFormat="1">
      <c r="A198" s="39"/>
      <c r="B198" s="40"/>
      <c r="C198" s="33"/>
      <c r="D198" s="54"/>
      <c r="E198" s="54"/>
      <c r="F198" s="73"/>
      <c r="G198" s="2"/>
    </row>
    <row r="199" spans="1:25" s="3" customFormat="1" ht="51">
      <c r="A199" s="39" t="s">
        <v>251</v>
      </c>
      <c r="B199" s="40" t="s">
        <v>646</v>
      </c>
      <c r="C199" s="41" t="s">
        <v>7</v>
      </c>
      <c r="D199" s="48">
        <v>2</v>
      </c>
      <c r="E199" s="10"/>
      <c r="F199" s="71">
        <f t="shared" ref="F199" si="34">E199*D199</f>
        <v>0</v>
      </c>
      <c r="G199" s="2"/>
    </row>
    <row r="200" spans="1:25" s="21" customFormat="1">
      <c r="A200" s="39"/>
      <c r="B200" s="40"/>
      <c r="C200" s="41"/>
      <c r="D200" s="48"/>
      <c r="E200" s="48"/>
      <c r="F200" s="71"/>
      <c r="G200" s="8"/>
      <c r="H200" s="9"/>
      <c r="I200" s="9"/>
      <c r="J200" s="9"/>
      <c r="K200" s="9"/>
      <c r="L200" s="9"/>
      <c r="M200" s="9"/>
      <c r="N200" s="9"/>
      <c r="O200" s="9"/>
      <c r="P200" s="9"/>
      <c r="Q200" s="9"/>
      <c r="R200" s="9"/>
      <c r="S200" s="9"/>
      <c r="T200" s="9"/>
      <c r="U200" s="9"/>
      <c r="V200" s="9"/>
      <c r="W200" s="9"/>
      <c r="X200" s="9"/>
      <c r="Y200" s="9"/>
    </row>
    <row r="201" spans="1:25" s="22" customFormat="1">
      <c r="A201" s="43" t="s">
        <v>82</v>
      </c>
      <c r="B201" s="44" t="s">
        <v>275</v>
      </c>
      <c r="C201" s="45"/>
      <c r="D201" s="49"/>
      <c r="E201" s="49"/>
      <c r="F201" s="72">
        <f>F204+F205+F208+F209+F210+F211+F212+F213+F214+F215+F216+F217+F219</f>
        <v>0</v>
      </c>
      <c r="G201" s="8"/>
      <c r="H201" s="9"/>
      <c r="I201" s="9"/>
      <c r="J201" s="9"/>
      <c r="K201" s="9"/>
      <c r="L201" s="9"/>
      <c r="M201" s="9"/>
      <c r="N201" s="9"/>
      <c r="O201" s="9"/>
      <c r="P201" s="9"/>
      <c r="Q201" s="9"/>
      <c r="R201" s="9"/>
      <c r="S201" s="9"/>
      <c r="T201" s="9"/>
      <c r="U201" s="9"/>
      <c r="V201" s="9"/>
      <c r="W201" s="9"/>
      <c r="X201" s="9"/>
      <c r="Y201" s="9"/>
    </row>
    <row r="202" spans="1:25" s="21" customFormat="1">
      <c r="A202" s="50"/>
      <c r="B202" s="47"/>
      <c r="C202" s="41"/>
      <c r="D202" s="48"/>
      <c r="E202" s="48"/>
      <c r="F202" s="71"/>
      <c r="G202" s="8"/>
      <c r="H202" s="9"/>
      <c r="I202" s="9"/>
      <c r="J202" s="9"/>
      <c r="K202" s="9"/>
      <c r="L202" s="9"/>
      <c r="M202" s="9"/>
      <c r="N202" s="9"/>
      <c r="O202" s="9"/>
      <c r="P202" s="9"/>
      <c r="Q202" s="9"/>
      <c r="R202" s="9"/>
      <c r="S202" s="9"/>
      <c r="T202" s="9"/>
      <c r="U202" s="9"/>
      <c r="V202" s="9"/>
      <c r="W202" s="9"/>
      <c r="X202" s="9"/>
      <c r="Y202" s="9"/>
    </row>
    <row r="203" spans="1:25" s="9" customFormat="1" ht="63.75">
      <c r="A203" s="39" t="s">
        <v>83</v>
      </c>
      <c r="B203" s="40" t="s">
        <v>687</v>
      </c>
      <c r="C203" s="41"/>
      <c r="D203" s="48"/>
      <c r="E203" s="48"/>
      <c r="F203" s="71"/>
      <c r="G203" s="8"/>
    </row>
    <row r="204" spans="1:25" s="9" customFormat="1">
      <c r="A204" s="39" t="s">
        <v>656</v>
      </c>
      <c r="B204" s="40" t="s">
        <v>42</v>
      </c>
      <c r="C204" s="41" t="s">
        <v>9</v>
      </c>
      <c r="D204" s="48">
        <v>1</v>
      </c>
      <c r="E204" s="10"/>
      <c r="F204" s="71">
        <f t="shared" ref="F204:F205" si="35">E204*D204</f>
        <v>0</v>
      </c>
      <c r="G204" s="8"/>
    </row>
    <row r="205" spans="1:25" s="9" customFormat="1">
      <c r="A205" s="39" t="s">
        <v>657</v>
      </c>
      <c r="B205" s="40" t="s">
        <v>431</v>
      </c>
      <c r="C205" s="41" t="s">
        <v>9</v>
      </c>
      <c r="D205" s="48">
        <v>1</v>
      </c>
      <c r="E205" s="10"/>
      <c r="F205" s="71">
        <f t="shared" si="35"/>
        <v>0</v>
      </c>
      <c r="G205" s="8"/>
    </row>
    <row r="206" spans="1:25" s="9" customFormat="1">
      <c r="A206" s="39"/>
      <c r="B206" s="40"/>
      <c r="C206" s="41"/>
      <c r="D206" s="48"/>
      <c r="E206" s="48"/>
      <c r="F206" s="71"/>
      <c r="G206" s="8"/>
    </row>
    <row r="207" spans="1:25" s="9" customFormat="1" ht="51">
      <c r="A207" s="39" t="s">
        <v>517</v>
      </c>
      <c r="B207" s="40" t="s">
        <v>689</v>
      </c>
      <c r="C207" s="41"/>
      <c r="D207" s="48"/>
      <c r="E207" s="48"/>
      <c r="F207" s="71"/>
      <c r="G207" s="8"/>
    </row>
    <row r="208" spans="1:25" s="9" customFormat="1" ht="51">
      <c r="A208" s="39" t="s">
        <v>688</v>
      </c>
      <c r="B208" s="40" t="s">
        <v>520</v>
      </c>
      <c r="C208" s="41" t="s">
        <v>7</v>
      </c>
      <c r="D208" s="48">
        <v>1</v>
      </c>
      <c r="E208" s="10"/>
      <c r="F208" s="71">
        <f t="shared" ref="F208:F219" si="36">E208*D208</f>
        <v>0</v>
      </c>
      <c r="G208" s="8"/>
    </row>
    <row r="209" spans="1:25" s="9" customFormat="1" ht="51">
      <c r="A209" s="39" t="s">
        <v>690</v>
      </c>
      <c r="B209" s="40" t="s">
        <v>521</v>
      </c>
      <c r="C209" s="41" t="s">
        <v>7</v>
      </c>
      <c r="D209" s="48">
        <v>1</v>
      </c>
      <c r="E209" s="10"/>
      <c r="F209" s="71">
        <f t="shared" si="36"/>
        <v>0</v>
      </c>
      <c r="G209" s="8"/>
    </row>
    <row r="210" spans="1:25" s="9" customFormat="1" ht="51">
      <c r="A210" s="39" t="s">
        <v>691</v>
      </c>
      <c r="B210" s="40" t="s">
        <v>522</v>
      </c>
      <c r="C210" s="41" t="s">
        <v>7</v>
      </c>
      <c r="D210" s="48">
        <v>1</v>
      </c>
      <c r="E210" s="10"/>
      <c r="F210" s="71">
        <f t="shared" si="36"/>
        <v>0</v>
      </c>
      <c r="G210" s="8"/>
    </row>
    <row r="211" spans="1:25" s="9" customFormat="1" ht="38.25">
      <c r="A211" s="39" t="s">
        <v>692</v>
      </c>
      <c r="B211" s="40" t="s">
        <v>523</v>
      </c>
      <c r="C211" s="41" t="s">
        <v>7</v>
      </c>
      <c r="D211" s="51">
        <v>1</v>
      </c>
      <c r="E211" s="11"/>
      <c r="F211" s="71">
        <f t="shared" si="36"/>
        <v>0</v>
      </c>
      <c r="G211" s="8"/>
    </row>
    <row r="212" spans="1:25" s="9" customFormat="1" ht="38.25">
      <c r="A212" s="39" t="s">
        <v>693</v>
      </c>
      <c r="B212" s="40" t="s">
        <v>524</v>
      </c>
      <c r="C212" s="41" t="s">
        <v>7</v>
      </c>
      <c r="D212" s="51">
        <v>1</v>
      </c>
      <c r="E212" s="11"/>
      <c r="F212" s="71">
        <f t="shared" si="36"/>
        <v>0</v>
      </c>
      <c r="G212" s="8"/>
    </row>
    <row r="213" spans="1:25" s="9" customFormat="1" ht="38.25">
      <c r="A213" s="39" t="s">
        <v>694</v>
      </c>
      <c r="B213" s="40" t="s">
        <v>525</v>
      </c>
      <c r="C213" s="41" t="s">
        <v>7</v>
      </c>
      <c r="D213" s="51">
        <v>1</v>
      </c>
      <c r="E213" s="11"/>
      <c r="F213" s="71">
        <f t="shared" si="36"/>
        <v>0</v>
      </c>
      <c r="G213" s="8"/>
    </row>
    <row r="214" spans="1:25" s="9" customFormat="1" ht="38.25">
      <c r="A214" s="39" t="s">
        <v>696</v>
      </c>
      <c r="B214" s="40" t="s">
        <v>695</v>
      </c>
      <c r="C214" s="41" t="s">
        <v>7</v>
      </c>
      <c r="D214" s="51">
        <v>1</v>
      </c>
      <c r="E214" s="11"/>
      <c r="F214" s="71">
        <f t="shared" si="36"/>
        <v>0</v>
      </c>
      <c r="G214" s="8"/>
    </row>
    <row r="215" spans="1:25" s="9" customFormat="1" ht="38.25">
      <c r="A215" s="39" t="s">
        <v>697</v>
      </c>
      <c r="B215" s="40" t="s">
        <v>526</v>
      </c>
      <c r="C215" s="41" t="s">
        <v>7</v>
      </c>
      <c r="D215" s="51">
        <v>2</v>
      </c>
      <c r="E215" s="11"/>
      <c r="F215" s="71">
        <f t="shared" si="36"/>
        <v>0</v>
      </c>
      <c r="G215" s="8"/>
    </row>
    <row r="216" spans="1:25" s="9" customFormat="1" ht="25.5">
      <c r="A216" s="39" t="s">
        <v>698</v>
      </c>
      <c r="B216" s="40" t="s">
        <v>527</v>
      </c>
      <c r="C216" s="41" t="s">
        <v>7</v>
      </c>
      <c r="D216" s="51">
        <v>2</v>
      </c>
      <c r="E216" s="11"/>
      <c r="F216" s="71">
        <f t="shared" si="36"/>
        <v>0</v>
      </c>
      <c r="G216" s="8"/>
    </row>
    <row r="217" spans="1:25" s="9" customFormat="1" ht="38.25">
      <c r="A217" s="39" t="s">
        <v>699</v>
      </c>
      <c r="B217" s="40" t="s">
        <v>519</v>
      </c>
      <c r="C217" s="41" t="s">
        <v>9</v>
      </c>
      <c r="D217" s="51">
        <v>1</v>
      </c>
      <c r="E217" s="11"/>
      <c r="F217" s="71">
        <f t="shared" si="36"/>
        <v>0</v>
      </c>
      <c r="G217" s="8"/>
    </row>
    <row r="218" spans="1:25" s="9" customFormat="1">
      <c r="A218" s="39"/>
      <c r="B218" s="40"/>
      <c r="C218" s="41"/>
      <c r="D218" s="51"/>
      <c r="E218" s="51"/>
      <c r="F218" s="71"/>
      <c r="G218" s="8"/>
    </row>
    <row r="219" spans="1:25" s="9" customFormat="1">
      <c r="A219" s="39" t="s">
        <v>518</v>
      </c>
      <c r="B219" s="40" t="s">
        <v>310</v>
      </c>
      <c r="C219" s="41" t="s">
        <v>9</v>
      </c>
      <c r="D219" s="51">
        <v>1</v>
      </c>
      <c r="E219" s="11"/>
      <c r="F219" s="71">
        <f t="shared" si="36"/>
        <v>0</v>
      </c>
      <c r="G219" s="8"/>
    </row>
    <row r="220" spans="1:25">
      <c r="A220" s="55"/>
      <c r="B220" s="32"/>
      <c r="C220" s="33"/>
      <c r="D220" s="54"/>
      <c r="E220" s="54"/>
      <c r="F220" s="73"/>
    </row>
    <row r="221" spans="1:25" s="22" customFormat="1">
      <c r="A221" s="43" t="s">
        <v>84</v>
      </c>
      <c r="B221" s="44" t="s">
        <v>132</v>
      </c>
      <c r="C221" s="45"/>
      <c r="D221" s="49"/>
      <c r="E221" s="49"/>
      <c r="F221" s="72">
        <f>F224+F225+F227+F230+F231+F233+F235</f>
        <v>0</v>
      </c>
      <c r="G221" s="8"/>
      <c r="H221" s="9"/>
      <c r="I221" s="9"/>
      <c r="J221" s="9"/>
      <c r="K221" s="9"/>
      <c r="L221" s="9"/>
      <c r="M221" s="9"/>
      <c r="N221" s="9"/>
      <c r="O221" s="9"/>
      <c r="P221" s="9"/>
      <c r="Q221" s="9"/>
      <c r="R221" s="9"/>
      <c r="S221" s="9"/>
      <c r="T221" s="9"/>
      <c r="U221" s="9"/>
      <c r="V221" s="9"/>
      <c r="W221" s="9"/>
      <c r="X221" s="9"/>
      <c r="Y221" s="9"/>
    </row>
    <row r="222" spans="1:25">
      <c r="A222" s="31"/>
      <c r="B222" s="32"/>
      <c r="C222" s="33"/>
      <c r="D222" s="54"/>
      <c r="E222" s="54"/>
      <c r="F222" s="73"/>
    </row>
    <row r="223" spans="1:25" s="3" customFormat="1" ht="63.75">
      <c r="A223" s="39" t="s">
        <v>85</v>
      </c>
      <c r="B223" s="40" t="s">
        <v>270</v>
      </c>
      <c r="C223" s="41"/>
      <c r="D223" s="48"/>
      <c r="E223" s="48"/>
      <c r="F223" s="71"/>
      <c r="G223" s="2"/>
    </row>
    <row r="224" spans="1:25" s="3" customFormat="1" ht="51">
      <c r="A224" s="39" t="s">
        <v>268</v>
      </c>
      <c r="B224" s="40" t="s">
        <v>647</v>
      </c>
      <c r="C224" s="41" t="s">
        <v>7</v>
      </c>
      <c r="D224" s="48">
        <f>'FIRE PROTECTION'!B67</f>
        <v>93</v>
      </c>
      <c r="E224" s="10"/>
      <c r="F224" s="71">
        <f t="shared" ref="F224:F225" si="37">E224*D224</f>
        <v>0</v>
      </c>
      <c r="G224" s="2"/>
    </row>
    <row r="225" spans="1:25" s="3" customFormat="1" ht="51">
      <c r="A225" s="39" t="s">
        <v>269</v>
      </c>
      <c r="B225" s="40" t="s">
        <v>648</v>
      </c>
      <c r="C225" s="41" t="s">
        <v>7</v>
      </c>
      <c r="D225" s="48">
        <f>'FIRE PROTECTION'!D67</f>
        <v>25</v>
      </c>
      <c r="E225" s="10"/>
      <c r="F225" s="71">
        <f t="shared" si="37"/>
        <v>0</v>
      </c>
      <c r="G225" s="2"/>
    </row>
    <row r="226" spans="1:25">
      <c r="A226" s="31"/>
      <c r="B226" s="32"/>
      <c r="C226" s="33"/>
      <c r="D226" s="54"/>
      <c r="E226" s="54"/>
      <c r="F226" s="73"/>
    </row>
    <row r="227" spans="1:25" s="3" customFormat="1" ht="38.25">
      <c r="A227" s="39" t="s">
        <v>86</v>
      </c>
      <c r="B227" s="40" t="s">
        <v>649</v>
      </c>
      <c r="C227" s="41" t="s">
        <v>7</v>
      </c>
      <c r="D227" s="48">
        <f>'FIRE PROTECTION'!E67</f>
        <v>3</v>
      </c>
      <c r="E227" s="10"/>
      <c r="F227" s="71">
        <f t="shared" ref="F227" si="38">E227*D227</f>
        <v>0</v>
      </c>
      <c r="G227" s="2"/>
    </row>
    <row r="228" spans="1:25" s="3" customFormat="1">
      <c r="A228" s="39"/>
      <c r="B228" s="40"/>
      <c r="C228" s="41"/>
      <c r="D228" s="48"/>
      <c r="E228" s="48"/>
      <c r="F228" s="71"/>
      <c r="G228" s="2"/>
    </row>
    <row r="229" spans="1:25" s="3" customFormat="1" ht="76.5">
      <c r="A229" s="39" t="s">
        <v>87</v>
      </c>
      <c r="B229" s="40" t="s">
        <v>271</v>
      </c>
      <c r="C229" s="41"/>
      <c r="D229" s="48"/>
      <c r="E229" s="48"/>
      <c r="F229" s="71"/>
      <c r="G229" s="2"/>
    </row>
    <row r="230" spans="1:25" s="3" customFormat="1" ht="51">
      <c r="A230" s="39" t="s">
        <v>532</v>
      </c>
      <c r="B230" s="40" t="s">
        <v>650</v>
      </c>
      <c r="C230" s="41" t="s">
        <v>7</v>
      </c>
      <c r="D230" s="48">
        <f>'FIRE PROTECTION'!F67</f>
        <v>7</v>
      </c>
      <c r="E230" s="10"/>
      <c r="F230" s="71">
        <f t="shared" ref="F230:F231" si="39">E230*D230</f>
        <v>0</v>
      </c>
      <c r="G230" s="2"/>
    </row>
    <row r="231" spans="1:25" s="3" customFormat="1" ht="63.75">
      <c r="A231" s="39" t="s">
        <v>533</v>
      </c>
      <c r="B231" s="40" t="s">
        <v>651</v>
      </c>
      <c r="C231" s="41" t="s">
        <v>7</v>
      </c>
      <c r="D231" s="48">
        <f>'FIRE PROTECTION'!G67-'FIRE PROTECTION'!F67</f>
        <v>49</v>
      </c>
      <c r="E231" s="10"/>
      <c r="F231" s="71">
        <f t="shared" si="39"/>
        <v>0</v>
      </c>
      <c r="G231" s="2"/>
    </row>
    <row r="232" spans="1:25">
      <c r="A232" s="39"/>
      <c r="B232" s="40"/>
      <c r="C232" s="33"/>
      <c r="D232" s="54"/>
      <c r="E232" s="54"/>
      <c r="F232" s="73"/>
    </row>
    <row r="233" spans="1:25" s="3" customFormat="1" ht="63.75">
      <c r="A233" s="39" t="s">
        <v>87</v>
      </c>
      <c r="B233" s="40" t="s">
        <v>652</v>
      </c>
      <c r="C233" s="41" t="s">
        <v>7</v>
      </c>
      <c r="D233" s="48">
        <f>'FIRE PROTECTION'!H67</f>
        <v>24</v>
      </c>
      <c r="E233" s="10"/>
      <c r="F233" s="71">
        <f t="shared" ref="F233" si="40">E233*D233</f>
        <v>0</v>
      </c>
      <c r="G233" s="2"/>
    </row>
    <row r="234" spans="1:25" s="3" customFormat="1">
      <c r="A234" s="39"/>
      <c r="B234" s="40"/>
      <c r="C234" s="41"/>
      <c r="D234" s="48"/>
      <c r="E234" s="48"/>
      <c r="F234" s="71"/>
      <c r="G234" s="2"/>
    </row>
    <row r="235" spans="1:25" s="15" customFormat="1" ht="25.5">
      <c r="A235" s="39" t="s">
        <v>540</v>
      </c>
      <c r="B235" s="40" t="s">
        <v>539</v>
      </c>
      <c r="C235" s="41" t="s">
        <v>7</v>
      </c>
      <c r="D235" s="51">
        <v>2</v>
      </c>
      <c r="E235" s="11"/>
      <c r="F235" s="71">
        <f t="shared" ref="F235" si="41">E235*D235</f>
        <v>0</v>
      </c>
      <c r="G235" s="14"/>
    </row>
    <row r="236" spans="1:25">
      <c r="A236" s="31"/>
      <c r="B236" s="32"/>
      <c r="C236" s="33"/>
      <c r="D236" s="54"/>
      <c r="E236" s="54"/>
      <c r="F236" s="73"/>
    </row>
    <row r="237" spans="1:25" s="22" customFormat="1">
      <c r="A237" s="43" t="s">
        <v>88</v>
      </c>
      <c r="B237" s="44" t="s">
        <v>11</v>
      </c>
      <c r="C237" s="45"/>
      <c r="D237" s="49"/>
      <c r="E237" s="49"/>
      <c r="F237" s="72">
        <f>F239+F241+F243+F244+F245+F247+F249+F251+F253+F255+F258+F259+F260+F261+F262+F263+F264+F265+F268+F269+F270+F271+F272</f>
        <v>0</v>
      </c>
      <c r="G237" s="8"/>
      <c r="H237" s="9"/>
      <c r="I237" s="9"/>
      <c r="J237" s="9"/>
      <c r="K237" s="9"/>
      <c r="L237" s="9"/>
      <c r="M237" s="9"/>
      <c r="N237" s="9"/>
      <c r="O237" s="9"/>
      <c r="P237" s="9"/>
      <c r="Q237" s="9"/>
      <c r="R237" s="9"/>
      <c r="S237" s="9"/>
      <c r="T237" s="9"/>
      <c r="U237" s="9"/>
      <c r="V237" s="9"/>
      <c r="W237" s="9"/>
      <c r="X237" s="9"/>
      <c r="Y237" s="9"/>
    </row>
    <row r="238" spans="1:25" s="21" customFormat="1">
      <c r="A238" s="39"/>
      <c r="B238" s="40"/>
      <c r="C238" s="41"/>
      <c r="D238" s="48"/>
      <c r="E238" s="48"/>
      <c r="F238" s="71"/>
      <c r="G238" s="8"/>
      <c r="H238" s="9"/>
      <c r="I238" s="9"/>
      <c r="J238" s="9"/>
      <c r="K238" s="9"/>
      <c r="L238" s="9"/>
      <c r="M238" s="9"/>
      <c r="N238" s="9"/>
      <c r="O238" s="9"/>
      <c r="P238" s="9"/>
      <c r="Q238" s="9"/>
      <c r="R238" s="9"/>
      <c r="S238" s="9"/>
      <c r="T238" s="9"/>
      <c r="U238" s="9"/>
      <c r="V238" s="9"/>
      <c r="W238" s="9"/>
      <c r="X238" s="9"/>
      <c r="Y238" s="9"/>
    </row>
    <row r="239" spans="1:25" s="15" customFormat="1" ht="63.75">
      <c r="A239" s="39" t="s">
        <v>658</v>
      </c>
      <c r="B239" s="40" t="s">
        <v>538</v>
      </c>
      <c r="C239" s="41" t="s">
        <v>229</v>
      </c>
      <c r="D239" s="51">
        <f>16*3.2</f>
        <v>51.2</v>
      </c>
      <c r="E239" s="11"/>
      <c r="F239" s="71">
        <f t="shared" ref="F239" si="42">E239*D239</f>
        <v>0</v>
      </c>
      <c r="G239" s="14"/>
    </row>
    <row r="240" spans="1:25" s="15" customFormat="1">
      <c r="A240" s="39"/>
      <c r="B240" s="40"/>
      <c r="C240" s="41"/>
      <c r="D240" s="51"/>
      <c r="E240" s="51"/>
      <c r="F240" s="74"/>
      <c r="G240" s="14"/>
    </row>
    <row r="241" spans="1:7" s="15" customFormat="1" ht="51">
      <c r="A241" s="39" t="s">
        <v>659</v>
      </c>
      <c r="B241" s="40" t="s">
        <v>653</v>
      </c>
      <c r="C241" s="41" t="s">
        <v>229</v>
      </c>
      <c r="D241" s="51">
        <f>SUM(D246:D274)</f>
        <v>184.76</v>
      </c>
      <c r="E241" s="11"/>
      <c r="F241" s="71">
        <f t="shared" ref="F241" si="43">E241*D241</f>
        <v>0</v>
      </c>
      <c r="G241" s="14"/>
    </row>
    <row r="242" spans="1:7" s="9" customFormat="1">
      <c r="A242" s="39"/>
      <c r="B242" s="40"/>
      <c r="C242" s="41"/>
      <c r="D242" s="48"/>
      <c r="E242" s="48"/>
      <c r="F242" s="71"/>
      <c r="G242" s="8"/>
    </row>
    <row r="243" spans="1:7" s="15" customFormat="1">
      <c r="A243" s="39" t="s">
        <v>660</v>
      </c>
      <c r="B243" s="40" t="s">
        <v>226</v>
      </c>
      <c r="C243" s="41"/>
      <c r="D243" s="51">
        <f>6*2.6+4*6.3</f>
        <v>40.799999999999997</v>
      </c>
      <c r="E243" s="11"/>
      <c r="F243" s="71">
        <f t="shared" ref="F243:F245" si="44">E243*D243</f>
        <v>0</v>
      </c>
      <c r="G243" s="14"/>
    </row>
    <row r="244" spans="1:7" s="15" customFormat="1">
      <c r="A244" s="39" t="s">
        <v>661</v>
      </c>
      <c r="B244" s="40" t="s">
        <v>227</v>
      </c>
      <c r="C244" s="41"/>
      <c r="D244" s="51">
        <f>4*1.3+2*2.6</f>
        <v>10.4</v>
      </c>
      <c r="E244" s="11"/>
      <c r="F244" s="71">
        <f t="shared" si="44"/>
        <v>0</v>
      </c>
      <c r="G244" s="14"/>
    </row>
    <row r="245" spans="1:7" s="15" customFormat="1">
      <c r="A245" s="39" t="s">
        <v>662</v>
      </c>
      <c r="B245" s="40" t="s">
        <v>228</v>
      </c>
      <c r="C245" s="41"/>
      <c r="D245" s="51">
        <f>4*1.3+2*2.6</f>
        <v>10.4</v>
      </c>
      <c r="E245" s="11"/>
      <c r="F245" s="71">
        <f t="shared" si="44"/>
        <v>0</v>
      </c>
      <c r="G245" s="14"/>
    </row>
    <row r="246" spans="1:7" s="15" customFormat="1">
      <c r="A246" s="39"/>
      <c r="B246" s="40"/>
      <c r="C246" s="41"/>
      <c r="D246" s="51"/>
      <c r="E246" s="51"/>
      <c r="F246" s="74"/>
      <c r="G246" s="14"/>
    </row>
    <row r="247" spans="1:7" s="15" customFormat="1" ht="38.25">
      <c r="A247" s="39" t="s">
        <v>663</v>
      </c>
      <c r="B247" s="40" t="s">
        <v>537</v>
      </c>
      <c r="C247" s="41" t="s">
        <v>229</v>
      </c>
      <c r="D247" s="51">
        <f>FLOORING!J48</f>
        <v>8.6999999999999993</v>
      </c>
      <c r="E247" s="11"/>
      <c r="F247" s="71">
        <f t="shared" ref="F247" si="45">E247*D247</f>
        <v>0</v>
      </c>
      <c r="G247" s="14"/>
    </row>
    <row r="248" spans="1:7" s="15" customFormat="1">
      <c r="A248" s="39"/>
      <c r="B248" s="40"/>
      <c r="C248" s="41"/>
      <c r="D248" s="51"/>
      <c r="E248" s="51"/>
      <c r="F248" s="74"/>
      <c r="G248" s="14"/>
    </row>
    <row r="249" spans="1:7" s="9" customFormat="1" ht="38.25">
      <c r="A249" s="39" t="s">
        <v>664</v>
      </c>
      <c r="B249" s="40" t="s">
        <v>654</v>
      </c>
      <c r="C249" s="41" t="s">
        <v>3</v>
      </c>
      <c r="D249" s="48">
        <f>2*10.4</f>
        <v>20.8</v>
      </c>
      <c r="E249" s="10"/>
      <c r="F249" s="71">
        <f t="shared" ref="F249" si="46">E249*D249</f>
        <v>0</v>
      </c>
      <c r="G249" s="8"/>
    </row>
    <row r="250" spans="1:7" s="15" customFormat="1">
      <c r="A250" s="39"/>
      <c r="B250" s="40"/>
      <c r="C250" s="41"/>
      <c r="D250" s="51"/>
      <c r="E250" s="51"/>
      <c r="F250" s="74"/>
      <c r="G250" s="14"/>
    </row>
    <row r="251" spans="1:7" s="9" customFormat="1" ht="38.25">
      <c r="A251" s="39" t="s">
        <v>665</v>
      </c>
      <c r="B251" s="40" t="s">
        <v>554</v>
      </c>
      <c r="C251" s="41" t="s">
        <v>3</v>
      </c>
      <c r="D251" s="48">
        <f>1.4*0.9</f>
        <v>1.26</v>
      </c>
      <c r="E251" s="10"/>
      <c r="F251" s="71">
        <f t="shared" ref="F251" si="47">E251*D251</f>
        <v>0</v>
      </c>
      <c r="G251" s="8"/>
    </row>
    <row r="252" spans="1:7" s="15" customFormat="1">
      <c r="A252" s="39"/>
      <c r="B252" s="40"/>
      <c r="C252" s="41"/>
      <c r="D252" s="51"/>
      <c r="E252" s="51"/>
      <c r="F252" s="74"/>
      <c r="G252" s="14"/>
    </row>
    <row r="253" spans="1:7" s="9" customFormat="1" ht="51">
      <c r="A253" s="39" t="s">
        <v>666</v>
      </c>
      <c r="B253" s="40" t="s">
        <v>572</v>
      </c>
      <c r="C253" s="41" t="s">
        <v>7</v>
      </c>
      <c r="D253" s="48">
        <v>1</v>
      </c>
      <c r="E253" s="10"/>
      <c r="F253" s="71">
        <f t="shared" ref="F253" si="48">E253*D253</f>
        <v>0</v>
      </c>
      <c r="G253" s="8"/>
    </row>
    <row r="254" spans="1:7" s="15" customFormat="1">
      <c r="A254" s="39"/>
      <c r="B254" s="40"/>
      <c r="C254" s="41"/>
      <c r="D254" s="51"/>
      <c r="E254" s="51"/>
      <c r="F254" s="74"/>
      <c r="G254" s="14"/>
    </row>
    <row r="255" spans="1:7" s="15" customFormat="1" ht="63.75">
      <c r="A255" s="39" t="s">
        <v>667</v>
      </c>
      <c r="B255" s="40" t="s">
        <v>655</v>
      </c>
      <c r="C255" s="41" t="s">
        <v>7</v>
      </c>
      <c r="D255" s="51">
        <v>16</v>
      </c>
      <c r="E255" s="11"/>
      <c r="F255" s="71">
        <f t="shared" ref="F255" si="49">E255*D255</f>
        <v>0</v>
      </c>
      <c r="G255" s="14"/>
    </row>
    <row r="256" spans="1:7" s="15" customFormat="1">
      <c r="A256" s="39"/>
      <c r="B256" s="40"/>
      <c r="C256" s="41"/>
      <c r="D256" s="51"/>
      <c r="E256" s="51"/>
      <c r="F256" s="74"/>
      <c r="G256" s="14"/>
    </row>
    <row r="257" spans="1:7" s="3" customFormat="1" ht="63.75">
      <c r="A257" s="39" t="s">
        <v>668</v>
      </c>
      <c r="B257" s="40" t="s">
        <v>604</v>
      </c>
      <c r="C257" s="41"/>
      <c r="D257" s="48"/>
      <c r="E257" s="48"/>
      <c r="F257" s="71"/>
      <c r="G257" s="2"/>
    </row>
    <row r="258" spans="1:7" s="3" customFormat="1">
      <c r="A258" s="39" t="s">
        <v>669</v>
      </c>
      <c r="B258" s="40" t="s">
        <v>542</v>
      </c>
      <c r="C258" s="41" t="s">
        <v>7</v>
      </c>
      <c r="D258" s="48">
        <v>6</v>
      </c>
      <c r="E258" s="10"/>
      <c r="F258" s="71">
        <f t="shared" ref="F258:F265" si="50">E258*D258</f>
        <v>0</v>
      </c>
      <c r="G258" s="2"/>
    </row>
    <row r="259" spans="1:7" s="3" customFormat="1">
      <c r="A259" s="39" t="s">
        <v>670</v>
      </c>
      <c r="B259" s="40" t="s">
        <v>543</v>
      </c>
      <c r="C259" s="41" t="s">
        <v>7</v>
      </c>
      <c r="D259" s="48">
        <v>4</v>
      </c>
      <c r="E259" s="10"/>
      <c r="F259" s="71">
        <f t="shared" si="50"/>
        <v>0</v>
      </c>
      <c r="G259" s="2"/>
    </row>
    <row r="260" spans="1:7" s="3" customFormat="1">
      <c r="A260" s="39" t="s">
        <v>671</v>
      </c>
      <c r="B260" s="40" t="s">
        <v>544</v>
      </c>
      <c r="C260" s="41" t="s">
        <v>7</v>
      </c>
      <c r="D260" s="48">
        <v>2</v>
      </c>
      <c r="E260" s="10"/>
      <c r="F260" s="71">
        <f t="shared" si="50"/>
        <v>0</v>
      </c>
      <c r="G260" s="2"/>
    </row>
    <row r="261" spans="1:7" s="3" customFormat="1">
      <c r="A261" s="39" t="s">
        <v>672</v>
      </c>
      <c r="B261" s="40" t="s">
        <v>541</v>
      </c>
      <c r="C261" s="41" t="s">
        <v>7</v>
      </c>
      <c r="D261" s="48">
        <v>86</v>
      </c>
      <c r="E261" s="10"/>
      <c r="F261" s="71">
        <f t="shared" si="50"/>
        <v>0</v>
      </c>
      <c r="G261" s="2"/>
    </row>
    <row r="262" spans="1:7" s="3" customFormat="1">
      <c r="A262" s="39" t="s">
        <v>673</v>
      </c>
      <c r="B262" s="40" t="s">
        <v>545</v>
      </c>
      <c r="C262" s="41" t="s">
        <v>7</v>
      </c>
      <c r="D262" s="48">
        <v>2</v>
      </c>
      <c r="E262" s="10"/>
      <c r="F262" s="71">
        <f t="shared" si="50"/>
        <v>0</v>
      </c>
      <c r="G262" s="2"/>
    </row>
    <row r="263" spans="1:7" s="3" customFormat="1">
      <c r="A263" s="39" t="s">
        <v>674</v>
      </c>
      <c r="B263" s="40" t="s">
        <v>546</v>
      </c>
      <c r="C263" s="41" t="s">
        <v>7</v>
      </c>
      <c r="D263" s="48">
        <v>2</v>
      </c>
      <c r="E263" s="10"/>
      <c r="F263" s="71">
        <f t="shared" si="50"/>
        <v>0</v>
      </c>
      <c r="G263" s="2"/>
    </row>
    <row r="264" spans="1:7" s="3" customFormat="1">
      <c r="A264" s="39" t="s">
        <v>675</v>
      </c>
      <c r="B264" s="40" t="s">
        <v>547</v>
      </c>
      <c r="C264" s="41" t="s">
        <v>7</v>
      </c>
      <c r="D264" s="48">
        <v>4</v>
      </c>
      <c r="E264" s="10"/>
      <c r="F264" s="71">
        <f t="shared" si="50"/>
        <v>0</v>
      </c>
      <c r="G264" s="2"/>
    </row>
    <row r="265" spans="1:7" s="3" customFormat="1">
      <c r="A265" s="39" t="s">
        <v>676</v>
      </c>
      <c r="B265" s="40" t="s">
        <v>548</v>
      </c>
      <c r="C265" s="41" t="s">
        <v>7</v>
      </c>
      <c r="D265" s="48">
        <v>2</v>
      </c>
      <c r="E265" s="10"/>
      <c r="F265" s="71">
        <f t="shared" si="50"/>
        <v>0</v>
      </c>
      <c r="G265" s="2"/>
    </row>
    <row r="266" spans="1:7" s="3" customFormat="1">
      <c r="A266" s="39"/>
      <c r="B266" s="40"/>
      <c r="C266" s="41"/>
      <c r="D266" s="48"/>
      <c r="E266" s="48"/>
      <c r="F266" s="71"/>
      <c r="G266" s="2"/>
    </row>
    <row r="267" spans="1:7" s="9" customFormat="1" ht="38.25">
      <c r="A267" s="39" t="s">
        <v>677</v>
      </c>
      <c r="B267" s="40" t="s">
        <v>535</v>
      </c>
      <c r="C267" s="41"/>
      <c r="D267" s="48"/>
      <c r="E267" s="48"/>
      <c r="F267" s="71"/>
      <c r="G267" s="8"/>
    </row>
    <row r="268" spans="1:7" s="15" customFormat="1" ht="25.5">
      <c r="A268" s="39" t="s">
        <v>678</v>
      </c>
      <c r="B268" s="40" t="s">
        <v>549</v>
      </c>
      <c r="C268" s="41" t="s">
        <v>7</v>
      </c>
      <c r="D268" s="51">
        <f>D124</f>
        <v>3</v>
      </c>
      <c r="E268" s="11"/>
      <c r="F268" s="71">
        <f t="shared" ref="F268:F272" si="51">E268*D268</f>
        <v>0</v>
      </c>
      <c r="G268" s="14"/>
    </row>
    <row r="269" spans="1:7" s="9" customFormat="1" ht="25.5">
      <c r="A269" s="39" t="s">
        <v>679</v>
      </c>
      <c r="B269" s="40" t="s">
        <v>550</v>
      </c>
      <c r="C269" s="41" t="s">
        <v>7</v>
      </c>
      <c r="D269" s="48">
        <f>D127</f>
        <v>2</v>
      </c>
      <c r="E269" s="10"/>
      <c r="F269" s="71">
        <f t="shared" si="51"/>
        <v>0</v>
      </c>
      <c r="G269" s="8"/>
    </row>
    <row r="270" spans="1:7" s="15" customFormat="1" ht="25.5">
      <c r="A270" s="39" t="s">
        <v>680</v>
      </c>
      <c r="B270" s="40" t="s">
        <v>551</v>
      </c>
      <c r="C270" s="41" t="s">
        <v>7</v>
      </c>
      <c r="D270" s="48">
        <f>D128</f>
        <v>2</v>
      </c>
      <c r="E270" s="10"/>
      <c r="F270" s="71">
        <f t="shared" si="51"/>
        <v>0</v>
      </c>
      <c r="G270" s="14"/>
    </row>
    <row r="271" spans="1:7" s="15" customFormat="1" ht="25.5">
      <c r="A271" s="39" t="s">
        <v>681</v>
      </c>
      <c r="B271" s="40" t="s">
        <v>552</v>
      </c>
      <c r="C271" s="41" t="s">
        <v>7</v>
      </c>
      <c r="D271" s="48">
        <f>D129</f>
        <v>20</v>
      </c>
      <c r="E271" s="10"/>
      <c r="F271" s="71">
        <f t="shared" si="51"/>
        <v>0</v>
      </c>
      <c r="G271" s="14"/>
    </row>
    <row r="272" spans="1:7" s="15" customFormat="1" ht="25.5">
      <c r="A272" s="39" t="s">
        <v>682</v>
      </c>
      <c r="B272" s="40" t="s">
        <v>553</v>
      </c>
      <c r="C272" s="41" t="s">
        <v>7</v>
      </c>
      <c r="D272" s="48">
        <f>D131</f>
        <v>2</v>
      </c>
      <c r="E272" s="10"/>
      <c r="F272" s="71">
        <f t="shared" si="51"/>
        <v>0</v>
      </c>
      <c r="G272" s="14"/>
    </row>
    <row r="273" spans="1:25" s="15" customFormat="1">
      <c r="A273" s="39"/>
      <c r="B273" s="40"/>
      <c r="C273" s="41"/>
      <c r="D273" s="48"/>
      <c r="E273" s="48"/>
      <c r="F273" s="71"/>
      <c r="G273" s="14"/>
    </row>
    <row r="274" spans="1:25" s="7" customFormat="1">
      <c r="A274" s="35"/>
      <c r="B274" s="36" t="s">
        <v>621</v>
      </c>
      <c r="C274" s="37"/>
      <c r="D274" s="38"/>
      <c r="E274" s="38"/>
      <c r="F274" s="68">
        <f>F3+F31</f>
        <v>0</v>
      </c>
      <c r="G274" s="19"/>
      <c r="H274" s="20"/>
      <c r="I274" s="20"/>
      <c r="J274" s="20"/>
      <c r="K274" s="20"/>
      <c r="L274" s="20"/>
      <c r="M274" s="20"/>
      <c r="N274" s="20"/>
      <c r="O274" s="20"/>
      <c r="P274" s="20"/>
      <c r="Q274" s="20"/>
      <c r="R274" s="20"/>
      <c r="S274" s="20"/>
      <c r="T274" s="20"/>
      <c r="U274" s="20"/>
      <c r="V274" s="20"/>
      <c r="W274" s="20"/>
      <c r="X274" s="20"/>
      <c r="Y274" s="20"/>
    </row>
    <row r="275" spans="1:25" s="26" customFormat="1">
      <c r="A275" s="2"/>
      <c r="B275" s="9"/>
      <c r="C275" s="4"/>
      <c r="D275" s="5"/>
      <c r="E275" s="5"/>
      <c r="F275" s="6"/>
      <c r="G275" s="2"/>
      <c r="H275" s="3"/>
      <c r="I275" s="3"/>
      <c r="J275" s="3"/>
      <c r="K275" s="3"/>
      <c r="L275" s="3"/>
      <c r="M275" s="3"/>
      <c r="N275" s="3"/>
      <c r="O275" s="3"/>
      <c r="P275" s="3"/>
      <c r="Q275" s="3"/>
      <c r="R275" s="3"/>
      <c r="S275" s="3"/>
      <c r="T275" s="3"/>
      <c r="U275" s="3"/>
      <c r="V275" s="3"/>
      <c r="W275" s="3"/>
      <c r="X275" s="3"/>
      <c r="Y275" s="3"/>
    </row>
  </sheetData>
  <sheetProtection password="C9C8" sheet="1" objects="1" scenarios="1" formatCells="0" formatColumns="0" formatRows="0" insertColumns="0" insertRows="0" deleteColumns="0" deleteRows="0"/>
  <pageMargins left="1.1811023622047245" right="0.59055118110236227" top="0.98425196850393704" bottom="0.98425196850393704" header="0.39370078740157483" footer="0"/>
  <pageSetup paperSize="9" orientation="portrait" horizontalDpi="4294967293" verticalDpi="4294967293" r:id="rId1"/>
  <headerFooter>
    <oddHeader xml:space="preserve">&amp;L&amp;"Swis721 Lt BT,Light Negrito"IOM Office extension&amp;"Swis721 Lt BT,Light"
6789 building 25th, Ayala Av. Makati, Philippines&amp;R&amp;"Swis721 Lt BT,Light Negrito"&amp;12SCOPE OF WORKS </oddHeader>
    <oddFooter>&amp;L&amp;"-,Negrito"&amp;20IOM&amp;"-,Normal"&amp;10
International Organization for Migration&amp;R&amp;"Swis721 Lt BT,Light Negrito"&amp;P&amp;"Swis721 Lt BT,Light"/&amp;N</oddFooter>
  </headerFooter>
  <rowBreaks count="10" manualBreakCount="10">
    <brk id="26" max="16383" man="1"/>
    <brk id="48" max="16383" man="1"/>
    <brk id="96" max="16383" man="1"/>
    <brk id="115" max="16383" man="1"/>
    <brk id="138" max="16383" man="1"/>
    <brk id="184" max="16383" man="1"/>
    <brk id="200" max="16383" man="1"/>
    <brk id="220" max="16383" man="1"/>
    <brk id="236" max="16383" man="1"/>
    <brk id="256"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topLeftCell="A136" workbookViewId="0">
      <selection activeCell="D145" sqref="D145"/>
    </sheetView>
  </sheetViews>
  <sheetFormatPr defaultRowHeight="12"/>
  <cols>
    <col min="1" max="1" width="25.7109375" style="100" customWidth="1"/>
    <col min="2" max="3" width="7.7109375" style="99" customWidth="1"/>
    <col min="4" max="4" width="7.7109375" style="101" customWidth="1"/>
    <col min="5" max="5" width="9.140625" style="96"/>
    <col min="6" max="16384" width="9.140625" style="97"/>
  </cols>
  <sheetData>
    <row r="1" spans="1:5" s="92" customFormat="1">
      <c r="A1" s="78" t="s">
        <v>248</v>
      </c>
      <c r="B1" s="79"/>
      <c r="C1" s="79"/>
      <c r="D1" s="80"/>
      <c r="E1" s="81" t="s">
        <v>6</v>
      </c>
    </row>
    <row r="2" spans="1:5" s="93" customFormat="1">
      <c r="A2" s="82" t="s">
        <v>325</v>
      </c>
      <c r="B2" s="83" t="s">
        <v>170</v>
      </c>
      <c r="C2" s="83" t="s">
        <v>169</v>
      </c>
      <c r="D2" s="84">
        <f>SUM(D4:D70)</f>
        <v>523.41300000000035</v>
      </c>
      <c r="E2" s="85">
        <f>SUM(E4:E70)</f>
        <v>1046.8260000000007</v>
      </c>
    </row>
    <row r="3" spans="1:5" s="93" customFormat="1">
      <c r="A3" s="82"/>
      <c r="B3" s="83" t="s">
        <v>460</v>
      </c>
      <c r="C3" s="83" t="s">
        <v>460</v>
      </c>
      <c r="D3" s="84" t="s">
        <v>457</v>
      </c>
      <c r="E3" s="85" t="s">
        <v>457</v>
      </c>
    </row>
    <row r="4" spans="1:5">
      <c r="A4" s="86" t="s">
        <v>12</v>
      </c>
      <c r="B4" s="87">
        <v>3.55</v>
      </c>
      <c r="C4" s="87">
        <v>5.45</v>
      </c>
      <c r="D4" s="88">
        <f>B4*C4</f>
        <v>19.3475</v>
      </c>
      <c r="E4" s="89">
        <f>D4*2</f>
        <v>38.695</v>
      </c>
    </row>
    <row r="5" spans="1:5">
      <c r="A5" s="86" t="s">
        <v>13</v>
      </c>
      <c r="B5" s="87">
        <v>3.55</v>
      </c>
      <c r="C5" s="87">
        <v>5.45</v>
      </c>
      <c r="D5" s="88">
        <f t="shared" ref="D5:D68" si="0">B5*C5</f>
        <v>19.3475</v>
      </c>
      <c r="E5" s="89">
        <f t="shared" ref="E5:E68" si="1">D5*2</f>
        <v>38.695</v>
      </c>
    </row>
    <row r="6" spans="1:5">
      <c r="A6" s="86" t="s">
        <v>14</v>
      </c>
      <c r="B6" s="87">
        <v>4.3</v>
      </c>
      <c r="C6" s="87">
        <v>2.4500000000000002</v>
      </c>
      <c r="D6" s="88">
        <f t="shared" si="0"/>
        <v>10.535</v>
      </c>
      <c r="E6" s="89">
        <f t="shared" si="1"/>
        <v>21.07</v>
      </c>
    </row>
    <row r="7" spans="1:5">
      <c r="A7" s="86" t="s">
        <v>15</v>
      </c>
      <c r="B7" s="87">
        <v>4.3</v>
      </c>
      <c r="C7" s="87">
        <v>2.4500000000000002</v>
      </c>
      <c r="D7" s="88">
        <f t="shared" si="0"/>
        <v>10.535</v>
      </c>
      <c r="E7" s="89">
        <f t="shared" si="1"/>
        <v>21.07</v>
      </c>
    </row>
    <row r="8" spans="1:5">
      <c r="A8" s="86" t="s">
        <v>16</v>
      </c>
      <c r="B8" s="87">
        <v>0.63</v>
      </c>
      <c r="C8" s="87">
        <v>2.4500000000000002</v>
      </c>
      <c r="D8" s="88">
        <f t="shared" si="0"/>
        <v>1.5435000000000001</v>
      </c>
      <c r="E8" s="89">
        <f t="shared" si="1"/>
        <v>3.0870000000000002</v>
      </c>
    </row>
    <row r="9" spans="1:5">
      <c r="A9" s="86" t="s">
        <v>17</v>
      </c>
      <c r="B9" s="87">
        <v>0.63</v>
      </c>
      <c r="C9" s="87">
        <v>2.4500000000000002</v>
      </c>
      <c r="D9" s="88">
        <f t="shared" si="0"/>
        <v>1.5435000000000001</v>
      </c>
      <c r="E9" s="89">
        <f t="shared" si="1"/>
        <v>3.0870000000000002</v>
      </c>
    </row>
    <row r="10" spans="1:5">
      <c r="A10" s="86" t="s">
        <v>18</v>
      </c>
      <c r="B10" s="87">
        <v>3.15</v>
      </c>
      <c r="C10" s="87">
        <v>2.4500000000000002</v>
      </c>
      <c r="D10" s="88">
        <f t="shared" si="0"/>
        <v>7.7175000000000002</v>
      </c>
      <c r="E10" s="89">
        <f t="shared" si="1"/>
        <v>15.435</v>
      </c>
    </row>
    <row r="11" spans="1:5">
      <c r="A11" s="86" t="s">
        <v>19</v>
      </c>
      <c r="B11" s="87">
        <v>3.15</v>
      </c>
      <c r="C11" s="87">
        <v>2.4500000000000002</v>
      </c>
      <c r="D11" s="88">
        <f t="shared" si="0"/>
        <v>7.7175000000000002</v>
      </c>
      <c r="E11" s="89">
        <f t="shared" si="1"/>
        <v>15.435</v>
      </c>
    </row>
    <row r="12" spans="1:5">
      <c r="A12" s="86" t="s">
        <v>20</v>
      </c>
      <c r="B12" s="87">
        <v>0.45</v>
      </c>
      <c r="C12" s="87">
        <v>2.6</v>
      </c>
      <c r="D12" s="88">
        <f t="shared" si="0"/>
        <v>1.1700000000000002</v>
      </c>
      <c r="E12" s="89">
        <f t="shared" si="1"/>
        <v>2.3400000000000003</v>
      </c>
    </row>
    <row r="13" spans="1:5">
      <c r="A13" s="86" t="s">
        <v>21</v>
      </c>
      <c r="B13" s="87">
        <v>1.25</v>
      </c>
      <c r="C13" s="87">
        <v>2.4500000000000002</v>
      </c>
      <c r="D13" s="88">
        <f t="shared" si="0"/>
        <v>3.0625</v>
      </c>
      <c r="E13" s="89">
        <f t="shared" si="1"/>
        <v>6.125</v>
      </c>
    </row>
    <row r="14" spans="1:5">
      <c r="A14" s="86" t="s">
        <v>22</v>
      </c>
      <c r="B14" s="87">
        <v>2.39</v>
      </c>
      <c r="C14" s="87">
        <v>2.6</v>
      </c>
      <c r="D14" s="88">
        <f t="shared" si="0"/>
        <v>6.2140000000000004</v>
      </c>
      <c r="E14" s="89">
        <f t="shared" si="1"/>
        <v>12.428000000000001</v>
      </c>
    </row>
    <row r="15" spans="1:5">
      <c r="A15" s="86" t="s">
        <v>23</v>
      </c>
      <c r="B15" s="87">
        <v>0.79</v>
      </c>
      <c r="C15" s="87">
        <v>2.4500000000000002</v>
      </c>
      <c r="D15" s="88">
        <f t="shared" si="0"/>
        <v>1.9355000000000002</v>
      </c>
      <c r="E15" s="89">
        <f t="shared" si="1"/>
        <v>3.8710000000000004</v>
      </c>
    </row>
    <row r="16" spans="1:5">
      <c r="A16" s="86" t="s">
        <v>24</v>
      </c>
      <c r="B16" s="87">
        <v>3.15</v>
      </c>
      <c r="C16" s="87">
        <v>2.6</v>
      </c>
      <c r="D16" s="88">
        <f t="shared" si="0"/>
        <v>8.19</v>
      </c>
      <c r="E16" s="89">
        <f t="shared" si="1"/>
        <v>16.38</v>
      </c>
    </row>
    <row r="17" spans="1:5">
      <c r="A17" s="86" t="s">
        <v>25</v>
      </c>
      <c r="B17" s="87">
        <v>4.1500000000000004</v>
      </c>
      <c r="C17" s="87">
        <v>2.6</v>
      </c>
      <c r="D17" s="88">
        <f t="shared" si="0"/>
        <v>10.790000000000001</v>
      </c>
      <c r="E17" s="89">
        <f t="shared" si="1"/>
        <v>21.580000000000002</v>
      </c>
    </row>
    <row r="18" spans="1:5">
      <c r="A18" s="86" t="s">
        <v>26</v>
      </c>
      <c r="B18" s="87">
        <v>1.7</v>
      </c>
      <c r="C18" s="87">
        <v>2.6</v>
      </c>
      <c r="D18" s="88">
        <f t="shared" si="0"/>
        <v>4.42</v>
      </c>
      <c r="E18" s="89">
        <f t="shared" si="1"/>
        <v>8.84</v>
      </c>
    </row>
    <row r="19" spans="1:5">
      <c r="A19" s="86" t="s">
        <v>27</v>
      </c>
      <c r="B19" s="87">
        <v>0.2</v>
      </c>
      <c r="C19" s="87">
        <v>2.6</v>
      </c>
      <c r="D19" s="88">
        <f t="shared" si="0"/>
        <v>0.52</v>
      </c>
      <c r="E19" s="89">
        <f t="shared" si="1"/>
        <v>1.04</v>
      </c>
    </row>
    <row r="20" spans="1:5">
      <c r="A20" s="86" t="s">
        <v>28</v>
      </c>
      <c r="B20" s="87">
        <v>2.1</v>
      </c>
      <c r="C20" s="87">
        <v>2.6</v>
      </c>
      <c r="D20" s="88">
        <f t="shared" si="0"/>
        <v>5.4600000000000009</v>
      </c>
      <c r="E20" s="89">
        <f t="shared" si="1"/>
        <v>10.920000000000002</v>
      </c>
    </row>
    <row r="21" spans="1:5">
      <c r="A21" s="86" t="s">
        <v>29</v>
      </c>
      <c r="B21" s="87">
        <v>2.0499999999999998</v>
      </c>
      <c r="C21" s="87">
        <v>2.6</v>
      </c>
      <c r="D21" s="88">
        <f t="shared" si="0"/>
        <v>5.33</v>
      </c>
      <c r="E21" s="89">
        <f t="shared" si="1"/>
        <v>10.66</v>
      </c>
    </row>
    <row r="22" spans="1:5">
      <c r="A22" s="86" t="s">
        <v>30</v>
      </c>
      <c r="B22" s="87">
        <v>3.15</v>
      </c>
      <c r="C22" s="87">
        <v>2.6</v>
      </c>
      <c r="D22" s="88">
        <f t="shared" si="0"/>
        <v>8.19</v>
      </c>
      <c r="E22" s="89">
        <f t="shared" si="1"/>
        <v>16.38</v>
      </c>
    </row>
    <row r="23" spans="1:5">
      <c r="A23" s="86" t="s">
        <v>31</v>
      </c>
      <c r="B23" s="87">
        <v>4.1500000000000004</v>
      </c>
      <c r="C23" s="87">
        <v>2.6</v>
      </c>
      <c r="D23" s="88">
        <f t="shared" si="0"/>
        <v>10.790000000000001</v>
      </c>
      <c r="E23" s="89">
        <f t="shared" si="1"/>
        <v>21.580000000000002</v>
      </c>
    </row>
    <row r="24" spans="1:5">
      <c r="A24" s="86" t="s">
        <v>32</v>
      </c>
      <c r="B24" s="87">
        <v>3</v>
      </c>
      <c r="C24" s="87">
        <v>2.6</v>
      </c>
      <c r="D24" s="88">
        <f t="shared" si="0"/>
        <v>7.8000000000000007</v>
      </c>
      <c r="E24" s="89">
        <f t="shared" si="1"/>
        <v>15.600000000000001</v>
      </c>
    </row>
    <row r="25" spans="1:5">
      <c r="A25" s="86" t="s">
        <v>33</v>
      </c>
      <c r="B25" s="87">
        <v>3</v>
      </c>
      <c r="C25" s="87">
        <v>2.6</v>
      </c>
      <c r="D25" s="88">
        <f t="shared" si="0"/>
        <v>7.8000000000000007</v>
      </c>
      <c r="E25" s="89">
        <f t="shared" si="1"/>
        <v>15.600000000000001</v>
      </c>
    </row>
    <row r="26" spans="1:5">
      <c r="A26" s="86" t="s">
        <v>34</v>
      </c>
      <c r="B26" s="87">
        <v>3</v>
      </c>
      <c r="C26" s="87">
        <v>2.6</v>
      </c>
      <c r="D26" s="88">
        <f t="shared" si="0"/>
        <v>7.8000000000000007</v>
      </c>
      <c r="E26" s="89">
        <f t="shared" si="1"/>
        <v>15.600000000000001</v>
      </c>
    </row>
    <row r="27" spans="1:5">
      <c r="A27" s="86" t="s">
        <v>35</v>
      </c>
      <c r="B27" s="87">
        <v>2</v>
      </c>
      <c r="C27" s="87">
        <v>2.6</v>
      </c>
      <c r="D27" s="88">
        <f t="shared" si="0"/>
        <v>5.2</v>
      </c>
      <c r="E27" s="89">
        <f t="shared" si="1"/>
        <v>10.4</v>
      </c>
    </row>
    <row r="28" spans="1:5">
      <c r="A28" s="86" t="s">
        <v>36</v>
      </c>
      <c r="B28" s="87">
        <v>3</v>
      </c>
      <c r="C28" s="87">
        <v>2.6</v>
      </c>
      <c r="D28" s="88">
        <f t="shared" si="0"/>
        <v>7.8000000000000007</v>
      </c>
      <c r="E28" s="89">
        <f t="shared" si="1"/>
        <v>15.600000000000001</v>
      </c>
    </row>
    <row r="29" spans="1:5">
      <c r="A29" s="86" t="s">
        <v>37</v>
      </c>
      <c r="B29" s="87">
        <v>0.7</v>
      </c>
      <c r="C29" s="87">
        <v>2.6</v>
      </c>
      <c r="D29" s="88">
        <f t="shared" si="0"/>
        <v>1.8199999999999998</v>
      </c>
      <c r="E29" s="89">
        <f t="shared" si="1"/>
        <v>3.6399999999999997</v>
      </c>
    </row>
    <row r="30" spans="1:5">
      <c r="A30" s="86" t="s">
        <v>38</v>
      </c>
      <c r="B30" s="87">
        <v>0.2</v>
      </c>
      <c r="C30" s="87">
        <v>2.6</v>
      </c>
      <c r="D30" s="88">
        <f t="shared" si="0"/>
        <v>0.52</v>
      </c>
      <c r="E30" s="89">
        <f t="shared" si="1"/>
        <v>1.04</v>
      </c>
    </row>
    <row r="31" spans="1:5">
      <c r="A31" s="86" t="s">
        <v>39</v>
      </c>
      <c r="B31" s="87">
        <v>0.7</v>
      </c>
      <c r="C31" s="87">
        <v>2.6</v>
      </c>
      <c r="D31" s="88">
        <f t="shared" si="0"/>
        <v>1.8199999999999998</v>
      </c>
      <c r="E31" s="89">
        <f t="shared" si="1"/>
        <v>3.6399999999999997</v>
      </c>
    </row>
    <row r="32" spans="1:5">
      <c r="A32" s="86" t="s">
        <v>40</v>
      </c>
      <c r="B32" s="87">
        <v>3</v>
      </c>
      <c r="C32" s="87">
        <v>2.6</v>
      </c>
      <c r="D32" s="88">
        <f t="shared" si="0"/>
        <v>7.8000000000000007</v>
      </c>
      <c r="E32" s="89">
        <f t="shared" si="1"/>
        <v>15.600000000000001</v>
      </c>
    </row>
    <row r="33" spans="1:5">
      <c r="A33" s="86" t="s">
        <v>41</v>
      </c>
      <c r="B33" s="87">
        <v>0.55000000000000004</v>
      </c>
      <c r="C33" s="87">
        <v>2.6</v>
      </c>
      <c r="D33" s="88">
        <f t="shared" si="0"/>
        <v>1.4300000000000002</v>
      </c>
      <c r="E33" s="89">
        <f t="shared" si="1"/>
        <v>2.8600000000000003</v>
      </c>
    </row>
    <row r="34" spans="1:5">
      <c r="A34" s="86" t="s">
        <v>134</v>
      </c>
      <c r="B34" s="87">
        <v>1.7</v>
      </c>
      <c r="C34" s="87">
        <v>2.6</v>
      </c>
      <c r="D34" s="88">
        <f t="shared" si="0"/>
        <v>4.42</v>
      </c>
      <c r="E34" s="89">
        <f t="shared" si="1"/>
        <v>8.84</v>
      </c>
    </row>
    <row r="35" spans="1:5">
      <c r="A35" s="86" t="s">
        <v>135</v>
      </c>
      <c r="B35" s="87">
        <v>0.55000000000000004</v>
      </c>
      <c r="C35" s="87">
        <v>2.6</v>
      </c>
      <c r="D35" s="88">
        <f t="shared" si="0"/>
        <v>1.4300000000000002</v>
      </c>
      <c r="E35" s="89">
        <f t="shared" si="1"/>
        <v>2.8600000000000003</v>
      </c>
    </row>
    <row r="36" spans="1:5">
      <c r="A36" s="86" t="s">
        <v>136</v>
      </c>
      <c r="B36" s="87">
        <v>2.9</v>
      </c>
      <c r="C36" s="87">
        <v>2.6</v>
      </c>
      <c r="D36" s="88">
        <f t="shared" si="0"/>
        <v>7.54</v>
      </c>
      <c r="E36" s="89">
        <f t="shared" si="1"/>
        <v>15.08</v>
      </c>
    </row>
    <row r="37" spans="1:5">
      <c r="A37" s="86" t="s">
        <v>137</v>
      </c>
      <c r="B37" s="87">
        <v>4.1500000000000004</v>
      </c>
      <c r="C37" s="87">
        <v>2.6</v>
      </c>
      <c r="D37" s="88">
        <f t="shared" si="0"/>
        <v>10.790000000000001</v>
      </c>
      <c r="E37" s="89">
        <f t="shared" si="1"/>
        <v>21.580000000000002</v>
      </c>
    </row>
    <row r="38" spans="1:5">
      <c r="A38" s="86" t="s">
        <v>138</v>
      </c>
      <c r="B38" s="87">
        <v>1.65</v>
      </c>
      <c r="C38" s="87">
        <v>2.6</v>
      </c>
      <c r="D38" s="88">
        <f t="shared" si="0"/>
        <v>4.29</v>
      </c>
      <c r="E38" s="89">
        <f t="shared" si="1"/>
        <v>8.58</v>
      </c>
    </row>
    <row r="39" spans="1:5">
      <c r="A39" s="86" t="s">
        <v>139</v>
      </c>
      <c r="B39" s="87">
        <v>3</v>
      </c>
      <c r="C39" s="87">
        <v>2.6</v>
      </c>
      <c r="D39" s="88">
        <f t="shared" si="0"/>
        <v>7.8000000000000007</v>
      </c>
      <c r="E39" s="89">
        <f t="shared" si="1"/>
        <v>15.600000000000001</v>
      </c>
    </row>
    <row r="40" spans="1:5">
      <c r="A40" s="86" t="s">
        <v>140</v>
      </c>
      <c r="B40" s="87">
        <v>1.1000000000000001</v>
      </c>
      <c r="C40" s="87">
        <v>2.6</v>
      </c>
      <c r="D40" s="88">
        <f t="shared" si="0"/>
        <v>2.8600000000000003</v>
      </c>
      <c r="E40" s="89">
        <f t="shared" si="1"/>
        <v>5.7200000000000006</v>
      </c>
    </row>
    <row r="41" spans="1:5">
      <c r="A41" s="86" t="s">
        <v>141</v>
      </c>
      <c r="B41" s="87">
        <v>3</v>
      </c>
      <c r="C41" s="87">
        <v>2.6</v>
      </c>
      <c r="D41" s="88">
        <f t="shared" si="0"/>
        <v>7.8000000000000007</v>
      </c>
      <c r="E41" s="89">
        <f t="shared" si="1"/>
        <v>15.600000000000001</v>
      </c>
    </row>
    <row r="42" spans="1:5">
      <c r="A42" s="86" t="s">
        <v>142</v>
      </c>
      <c r="B42" s="87">
        <v>3</v>
      </c>
      <c r="C42" s="87">
        <v>2.6</v>
      </c>
      <c r="D42" s="88">
        <f t="shared" si="0"/>
        <v>7.8000000000000007</v>
      </c>
      <c r="E42" s="89">
        <f t="shared" si="1"/>
        <v>15.600000000000001</v>
      </c>
    </row>
    <row r="43" spans="1:5">
      <c r="A43" s="86" t="s">
        <v>143</v>
      </c>
      <c r="B43" s="87">
        <v>0.2</v>
      </c>
      <c r="C43" s="87">
        <v>2.6</v>
      </c>
      <c r="D43" s="88">
        <f t="shared" si="0"/>
        <v>0.52</v>
      </c>
      <c r="E43" s="89">
        <f t="shared" si="1"/>
        <v>1.04</v>
      </c>
    </row>
    <row r="44" spans="1:5">
      <c r="A44" s="86" t="s">
        <v>144</v>
      </c>
      <c r="B44" s="87">
        <v>1.9</v>
      </c>
      <c r="C44" s="87">
        <v>2.6</v>
      </c>
      <c r="D44" s="88">
        <f t="shared" si="0"/>
        <v>4.9399999999999995</v>
      </c>
      <c r="E44" s="89">
        <f t="shared" si="1"/>
        <v>9.879999999999999</v>
      </c>
    </row>
    <row r="45" spans="1:5">
      <c r="A45" s="86" t="s">
        <v>145</v>
      </c>
      <c r="B45" s="87">
        <v>1.6</v>
      </c>
      <c r="C45" s="87">
        <v>2.6</v>
      </c>
      <c r="D45" s="88">
        <f t="shared" si="0"/>
        <v>4.16</v>
      </c>
      <c r="E45" s="89">
        <f t="shared" si="1"/>
        <v>8.32</v>
      </c>
    </row>
    <row r="46" spans="1:5">
      <c r="A46" s="86" t="s">
        <v>146</v>
      </c>
      <c r="B46" s="87">
        <v>2.1</v>
      </c>
      <c r="C46" s="87">
        <v>2.6</v>
      </c>
      <c r="D46" s="88">
        <f t="shared" si="0"/>
        <v>5.4600000000000009</v>
      </c>
      <c r="E46" s="89">
        <f t="shared" si="1"/>
        <v>10.920000000000002</v>
      </c>
    </row>
    <row r="47" spans="1:5">
      <c r="A47" s="86" t="s">
        <v>147</v>
      </c>
      <c r="B47" s="87">
        <v>3</v>
      </c>
      <c r="C47" s="87">
        <v>2.6</v>
      </c>
      <c r="D47" s="88">
        <f t="shared" si="0"/>
        <v>7.8000000000000007</v>
      </c>
      <c r="E47" s="89">
        <f t="shared" si="1"/>
        <v>15.600000000000001</v>
      </c>
    </row>
    <row r="48" spans="1:5">
      <c r="A48" s="86" t="s">
        <v>148</v>
      </c>
      <c r="B48" s="87">
        <v>5.65</v>
      </c>
      <c r="C48" s="87">
        <v>2.6</v>
      </c>
      <c r="D48" s="88">
        <f t="shared" si="0"/>
        <v>14.690000000000001</v>
      </c>
      <c r="E48" s="89">
        <f t="shared" si="1"/>
        <v>29.380000000000003</v>
      </c>
    </row>
    <row r="49" spans="1:5">
      <c r="A49" s="86" t="s">
        <v>149</v>
      </c>
      <c r="B49" s="87">
        <v>6</v>
      </c>
      <c r="C49" s="87">
        <v>2.6</v>
      </c>
      <c r="D49" s="88">
        <f t="shared" si="0"/>
        <v>15.600000000000001</v>
      </c>
      <c r="E49" s="89">
        <f t="shared" si="1"/>
        <v>31.200000000000003</v>
      </c>
    </row>
    <row r="50" spans="1:5">
      <c r="A50" s="86" t="s">
        <v>150</v>
      </c>
      <c r="B50" s="87">
        <v>1.1000000000000001</v>
      </c>
      <c r="C50" s="87">
        <v>2.6</v>
      </c>
      <c r="D50" s="88">
        <f t="shared" si="0"/>
        <v>2.8600000000000003</v>
      </c>
      <c r="E50" s="89">
        <f t="shared" si="1"/>
        <v>5.7200000000000006</v>
      </c>
    </row>
    <row r="51" spans="1:5">
      <c r="A51" s="86" t="s">
        <v>151</v>
      </c>
      <c r="B51" s="87">
        <v>2.1</v>
      </c>
      <c r="C51" s="87">
        <v>2.6</v>
      </c>
      <c r="D51" s="88">
        <f t="shared" si="0"/>
        <v>5.4600000000000009</v>
      </c>
      <c r="E51" s="89">
        <f t="shared" si="1"/>
        <v>10.920000000000002</v>
      </c>
    </row>
    <row r="52" spans="1:5">
      <c r="A52" s="86" t="s">
        <v>152</v>
      </c>
      <c r="B52" s="87">
        <v>12.1</v>
      </c>
      <c r="C52" s="87">
        <v>2.6</v>
      </c>
      <c r="D52" s="88">
        <f t="shared" si="0"/>
        <v>31.46</v>
      </c>
      <c r="E52" s="89">
        <f t="shared" si="1"/>
        <v>62.92</v>
      </c>
    </row>
    <row r="53" spans="1:5">
      <c r="A53" s="86" t="s">
        <v>153</v>
      </c>
      <c r="B53" s="87">
        <v>12</v>
      </c>
      <c r="C53" s="87">
        <v>2.6</v>
      </c>
      <c r="D53" s="88">
        <f t="shared" si="0"/>
        <v>31.200000000000003</v>
      </c>
      <c r="E53" s="89">
        <f t="shared" si="1"/>
        <v>62.400000000000006</v>
      </c>
    </row>
    <row r="54" spans="1:5">
      <c r="A54" s="86" t="s">
        <v>154</v>
      </c>
      <c r="B54" s="87">
        <v>6</v>
      </c>
      <c r="C54" s="87">
        <v>2.6</v>
      </c>
      <c r="D54" s="88">
        <f t="shared" si="0"/>
        <v>15.600000000000001</v>
      </c>
      <c r="E54" s="89">
        <f t="shared" si="1"/>
        <v>31.200000000000003</v>
      </c>
    </row>
    <row r="55" spans="1:5">
      <c r="A55" s="86" t="s">
        <v>155</v>
      </c>
      <c r="B55" s="87">
        <v>6</v>
      </c>
      <c r="C55" s="87">
        <v>2.6</v>
      </c>
      <c r="D55" s="88">
        <f t="shared" si="0"/>
        <v>15.600000000000001</v>
      </c>
      <c r="E55" s="89">
        <f t="shared" si="1"/>
        <v>31.200000000000003</v>
      </c>
    </row>
    <row r="56" spans="1:5">
      <c r="A56" s="86" t="s">
        <v>156</v>
      </c>
      <c r="B56" s="87">
        <v>6</v>
      </c>
      <c r="C56" s="87">
        <v>2.6</v>
      </c>
      <c r="D56" s="88">
        <f t="shared" si="0"/>
        <v>15.600000000000001</v>
      </c>
      <c r="E56" s="89">
        <f t="shared" si="1"/>
        <v>31.200000000000003</v>
      </c>
    </row>
    <row r="57" spans="1:5">
      <c r="A57" s="86" t="s">
        <v>157</v>
      </c>
      <c r="B57" s="87">
        <v>6</v>
      </c>
      <c r="C57" s="87">
        <v>2.6</v>
      </c>
      <c r="D57" s="88">
        <f t="shared" si="0"/>
        <v>15.600000000000001</v>
      </c>
      <c r="E57" s="89">
        <f t="shared" si="1"/>
        <v>31.200000000000003</v>
      </c>
    </row>
    <row r="58" spans="1:5">
      <c r="A58" s="86" t="s">
        <v>158</v>
      </c>
      <c r="B58" s="87">
        <v>6</v>
      </c>
      <c r="C58" s="87">
        <v>2.6</v>
      </c>
      <c r="D58" s="88">
        <f t="shared" si="0"/>
        <v>15.600000000000001</v>
      </c>
      <c r="E58" s="89">
        <f t="shared" si="1"/>
        <v>31.200000000000003</v>
      </c>
    </row>
    <row r="59" spans="1:5">
      <c r="A59" s="86" t="s">
        <v>159</v>
      </c>
      <c r="B59" s="87">
        <v>6</v>
      </c>
      <c r="C59" s="87">
        <v>2.6</v>
      </c>
      <c r="D59" s="88">
        <f t="shared" si="0"/>
        <v>15.600000000000001</v>
      </c>
      <c r="E59" s="89">
        <f t="shared" si="1"/>
        <v>31.200000000000003</v>
      </c>
    </row>
    <row r="60" spans="1:5">
      <c r="A60" s="86" t="s">
        <v>160</v>
      </c>
      <c r="B60" s="87">
        <v>1.1499999999999999</v>
      </c>
      <c r="C60" s="87">
        <v>2.6</v>
      </c>
      <c r="D60" s="88">
        <f t="shared" si="0"/>
        <v>2.9899999999999998</v>
      </c>
      <c r="E60" s="89">
        <f t="shared" si="1"/>
        <v>5.9799999999999995</v>
      </c>
    </row>
    <row r="61" spans="1:5">
      <c r="A61" s="86" t="s">
        <v>161</v>
      </c>
      <c r="B61" s="87">
        <v>1.1499999999999999</v>
      </c>
      <c r="C61" s="87">
        <v>2.6</v>
      </c>
      <c r="D61" s="88">
        <f t="shared" si="0"/>
        <v>2.9899999999999998</v>
      </c>
      <c r="E61" s="89">
        <f t="shared" si="1"/>
        <v>5.9799999999999995</v>
      </c>
    </row>
    <row r="62" spans="1:5">
      <c r="A62" s="86" t="s">
        <v>162</v>
      </c>
      <c r="B62" s="87">
        <v>1.05</v>
      </c>
      <c r="C62" s="87">
        <v>2.6</v>
      </c>
      <c r="D62" s="88">
        <f t="shared" si="0"/>
        <v>2.7300000000000004</v>
      </c>
      <c r="E62" s="89">
        <f t="shared" si="1"/>
        <v>5.4600000000000009</v>
      </c>
    </row>
    <row r="63" spans="1:5">
      <c r="A63" s="86" t="s">
        <v>163</v>
      </c>
      <c r="B63" s="87">
        <v>1.05</v>
      </c>
      <c r="C63" s="87">
        <v>2.6</v>
      </c>
      <c r="D63" s="88">
        <f t="shared" si="0"/>
        <v>2.7300000000000004</v>
      </c>
      <c r="E63" s="89">
        <f t="shared" si="1"/>
        <v>5.4600000000000009</v>
      </c>
    </row>
    <row r="64" spans="1:5">
      <c r="A64" s="86" t="s">
        <v>164</v>
      </c>
      <c r="B64" s="87">
        <v>3</v>
      </c>
      <c r="C64" s="87">
        <v>2.6</v>
      </c>
      <c r="D64" s="88">
        <f t="shared" si="0"/>
        <v>7.8000000000000007</v>
      </c>
      <c r="E64" s="89">
        <f t="shared" si="1"/>
        <v>15.600000000000001</v>
      </c>
    </row>
    <row r="65" spans="1:5">
      <c r="A65" s="86" t="s">
        <v>165</v>
      </c>
      <c r="B65" s="87">
        <v>3</v>
      </c>
      <c r="C65" s="87">
        <v>2.6</v>
      </c>
      <c r="D65" s="88">
        <f t="shared" si="0"/>
        <v>7.8000000000000007</v>
      </c>
      <c r="E65" s="89">
        <f t="shared" si="1"/>
        <v>15.600000000000001</v>
      </c>
    </row>
    <row r="66" spans="1:5">
      <c r="A66" s="86" t="s">
        <v>166</v>
      </c>
      <c r="B66" s="87">
        <v>0.53500000000000003</v>
      </c>
      <c r="C66" s="87">
        <v>2.6</v>
      </c>
      <c r="D66" s="88">
        <f t="shared" si="0"/>
        <v>1.3910000000000002</v>
      </c>
      <c r="E66" s="89">
        <f t="shared" si="1"/>
        <v>2.7820000000000005</v>
      </c>
    </row>
    <row r="67" spans="1:5">
      <c r="A67" s="86" t="s">
        <v>167</v>
      </c>
      <c r="B67" s="87">
        <v>0.53500000000000003</v>
      </c>
      <c r="C67" s="87">
        <v>2.6</v>
      </c>
      <c r="D67" s="88">
        <f t="shared" si="0"/>
        <v>1.3910000000000002</v>
      </c>
      <c r="E67" s="89">
        <f t="shared" si="1"/>
        <v>2.7820000000000005</v>
      </c>
    </row>
    <row r="68" spans="1:5">
      <c r="A68" s="86" t="s">
        <v>168</v>
      </c>
      <c r="B68" s="87">
        <v>0.53500000000000003</v>
      </c>
      <c r="C68" s="87">
        <v>2.6</v>
      </c>
      <c r="D68" s="88">
        <f t="shared" si="0"/>
        <v>1.3910000000000002</v>
      </c>
      <c r="E68" s="89">
        <f t="shared" si="1"/>
        <v>2.7820000000000005</v>
      </c>
    </row>
    <row r="69" spans="1:5">
      <c r="A69" s="86" t="s">
        <v>257</v>
      </c>
      <c r="B69" s="87">
        <v>0.53500000000000003</v>
      </c>
      <c r="C69" s="87">
        <v>2.6</v>
      </c>
      <c r="D69" s="88">
        <f t="shared" ref="D69:D70" si="2">B69*C69</f>
        <v>1.3910000000000002</v>
      </c>
      <c r="E69" s="89">
        <f t="shared" ref="E69:E70" si="3">D69*2</f>
        <v>2.7820000000000005</v>
      </c>
    </row>
    <row r="70" spans="1:5">
      <c r="A70" s="86" t="s">
        <v>258</v>
      </c>
      <c r="B70" s="87">
        <v>9.3000000000000007</v>
      </c>
      <c r="C70" s="87">
        <v>2.6</v>
      </c>
      <c r="D70" s="88">
        <f t="shared" si="2"/>
        <v>24.180000000000003</v>
      </c>
      <c r="E70" s="89">
        <f t="shared" si="3"/>
        <v>48.360000000000007</v>
      </c>
    </row>
    <row r="71" spans="1:5" s="93" customFormat="1" ht="24">
      <c r="A71" s="82" t="s">
        <v>326</v>
      </c>
      <c r="B71" s="83" t="s">
        <v>170</v>
      </c>
      <c r="C71" s="83" t="s">
        <v>169</v>
      </c>
      <c r="D71" s="84">
        <f>SUM(D73:D108)</f>
        <v>262.30899999999997</v>
      </c>
      <c r="E71" s="84">
        <f>SUM(E73:E108)</f>
        <v>262.30899999999997</v>
      </c>
    </row>
    <row r="72" spans="1:5" s="93" customFormat="1">
      <c r="A72" s="82"/>
      <c r="B72" s="83" t="s">
        <v>460</v>
      </c>
      <c r="C72" s="83" t="s">
        <v>460</v>
      </c>
      <c r="D72" s="84" t="s">
        <v>457</v>
      </c>
      <c r="E72" s="84" t="s">
        <v>457</v>
      </c>
    </row>
    <row r="73" spans="1:5">
      <c r="A73" s="86" t="s">
        <v>172</v>
      </c>
      <c r="B73" s="87">
        <v>0.9</v>
      </c>
      <c r="C73" s="87">
        <v>5.45</v>
      </c>
      <c r="D73" s="88">
        <f>B73*C73</f>
        <v>4.9050000000000002</v>
      </c>
      <c r="E73" s="89">
        <f>D73</f>
        <v>4.9050000000000002</v>
      </c>
    </row>
    <row r="74" spans="1:5">
      <c r="A74" s="86" t="s">
        <v>173</v>
      </c>
      <c r="B74" s="87">
        <v>0.9</v>
      </c>
      <c r="C74" s="87">
        <v>5.45</v>
      </c>
      <c r="D74" s="88">
        <f>B74*C74</f>
        <v>4.9050000000000002</v>
      </c>
      <c r="E74" s="89">
        <f t="shared" ref="E74:E108" si="4">D74</f>
        <v>4.9050000000000002</v>
      </c>
    </row>
    <row r="75" spans="1:5">
      <c r="A75" s="86" t="s">
        <v>174</v>
      </c>
      <c r="B75" s="87">
        <v>1.325</v>
      </c>
      <c r="C75" s="87">
        <v>7.9</v>
      </c>
      <c r="D75" s="88">
        <f t="shared" ref="D75:D91" si="5">B75*C75</f>
        <v>10.467499999999999</v>
      </c>
      <c r="E75" s="89">
        <f t="shared" si="4"/>
        <v>10.467499999999999</v>
      </c>
    </row>
    <row r="76" spans="1:5">
      <c r="A76" s="86" t="s">
        <v>175</v>
      </c>
      <c r="B76" s="87">
        <v>1.325</v>
      </c>
      <c r="C76" s="87">
        <v>7.9</v>
      </c>
      <c r="D76" s="88">
        <f t="shared" si="5"/>
        <v>10.467499999999999</v>
      </c>
      <c r="E76" s="89">
        <f t="shared" si="4"/>
        <v>10.467499999999999</v>
      </c>
    </row>
    <row r="77" spans="1:5">
      <c r="A77" s="86" t="s">
        <v>176</v>
      </c>
      <c r="B77" s="87">
        <v>1.4850000000000001</v>
      </c>
      <c r="C77" s="87">
        <v>2.4500000000000002</v>
      </c>
      <c r="D77" s="88">
        <f t="shared" si="5"/>
        <v>3.6382500000000007</v>
      </c>
      <c r="E77" s="89">
        <f t="shared" si="4"/>
        <v>3.6382500000000007</v>
      </c>
    </row>
    <row r="78" spans="1:5">
      <c r="A78" s="86" t="s">
        <v>177</v>
      </c>
      <c r="B78" s="87">
        <v>1.4850000000000001</v>
      </c>
      <c r="C78" s="87">
        <v>2.4500000000000002</v>
      </c>
      <c r="D78" s="88">
        <f t="shared" si="5"/>
        <v>3.6382500000000007</v>
      </c>
      <c r="E78" s="89">
        <f t="shared" si="4"/>
        <v>3.6382500000000007</v>
      </c>
    </row>
    <row r="79" spans="1:5">
      <c r="A79" s="86" t="s">
        <v>178</v>
      </c>
      <c r="B79" s="87">
        <f>0.45+1.185</f>
        <v>1.635</v>
      </c>
      <c r="C79" s="87">
        <v>2.4500000000000002</v>
      </c>
      <c r="D79" s="88">
        <f t="shared" si="5"/>
        <v>4.0057499999999999</v>
      </c>
      <c r="E79" s="89">
        <f t="shared" si="4"/>
        <v>4.0057499999999999</v>
      </c>
    </row>
    <row r="80" spans="1:5">
      <c r="A80" s="86" t="s">
        <v>179</v>
      </c>
      <c r="B80" s="87">
        <f>0.45+1.185</f>
        <v>1.635</v>
      </c>
      <c r="C80" s="87">
        <v>2.4500000000000002</v>
      </c>
      <c r="D80" s="88">
        <f t="shared" si="5"/>
        <v>4.0057499999999999</v>
      </c>
      <c r="E80" s="89">
        <f t="shared" si="4"/>
        <v>4.0057499999999999</v>
      </c>
    </row>
    <row r="81" spans="1:5">
      <c r="A81" s="86" t="s">
        <v>180</v>
      </c>
      <c r="B81" s="87">
        <v>1.335</v>
      </c>
      <c r="C81" s="87">
        <v>1.6</v>
      </c>
      <c r="D81" s="88">
        <f t="shared" si="5"/>
        <v>2.1360000000000001</v>
      </c>
      <c r="E81" s="89">
        <f t="shared" si="4"/>
        <v>2.1360000000000001</v>
      </c>
    </row>
    <row r="82" spans="1:5">
      <c r="A82" s="86" t="s">
        <v>181</v>
      </c>
      <c r="B82" s="87">
        <v>1.335</v>
      </c>
      <c r="C82" s="87">
        <v>1.6</v>
      </c>
      <c r="D82" s="88">
        <f t="shared" si="5"/>
        <v>2.1360000000000001</v>
      </c>
      <c r="E82" s="89">
        <f t="shared" si="4"/>
        <v>2.1360000000000001</v>
      </c>
    </row>
    <row r="83" spans="1:5">
      <c r="A83" s="86" t="s">
        <v>182</v>
      </c>
      <c r="B83" s="87">
        <v>2.2000000000000002</v>
      </c>
      <c r="C83" s="87">
        <v>1.6</v>
      </c>
      <c r="D83" s="88">
        <f t="shared" si="5"/>
        <v>3.5200000000000005</v>
      </c>
      <c r="E83" s="89">
        <f t="shared" si="4"/>
        <v>3.5200000000000005</v>
      </c>
    </row>
    <row r="84" spans="1:5">
      <c r="A84" s="86" t="s">
        <v>183</v>
      </c>
      <c r="B84" s="87">
        <v>2.2000000000000002</v>
      </c>
      <c r="C84" s="87">
        <v>1.6</v>
      </c>
      <c r="D84" s="88">
        <f t="shared" si="5"/>
        <v>3.5200000000000005</v>
      </c>
      <c r="E84" s="89">
        <f t="shared" si="4"/>
        <v>3.5200000000000005</v>
      </c>
    </row>
    <row r="85" spans="1:5">
      <c r="A85" s="86" t="s">
        <v>184</v>
      </c>
      <c r="B85" s="87">
        <v>8.9</v>
      </c>
      <c r="C85" s="87">
        <v>1.6</v>
      </c>
      <c r="D85" s="88">
        <f t="shared" si="5"/>
        <v>14.240000000000002</v>
      </c>
      <c r="E85" s="89">
        <f t="shared" si="4"/>
        <v>14.240000000000002</v>
      </c>
    </row>
    <row r="86" spans="1:5">
      <c r="A86" s="86" t="s">
        <v>185</v>
      </c>
      <c r="B86" s="87">
        <v>8.9</v>
      </c>
      <c r="C86" s="87">
        <v>3.85</v>
      </c>
      <c r="D86" s="88">
        <f t="shared" si="5"/>
        <v>34.265000000000001</v>
      </c>
      <c r="E86" s="89">
        <f t="shared" si="4"/>
        <v>34.265000000000001</v>
      </c>
    </row>
    <row r="87" spans="1:5">
      <c r="A87" s="86" t="s">
        <v>186</v>
      </c>
      <c r="B87" s="87">
        <v>2.7250000000000001</v>
      </c>
      <c r="C87" s="87">
        <v>2.6</v>
      </c>
      <c r="D87" s="88">
        <f t="shared" si="5"/>
        <v>7.0850000000000009</v>
      </c>
      <c r="E87" s="89">
        <f t="shared" si="4"/>
        <v>7.0850000000000009</v>
      </c>
    </row>
    <row r="88" spans="1:5">
      <c r="A88" s="86" t="s">
        <v>187</v>
      </c>
      <c r="B88" s="87">
        <v>2.7250000000000001</v>
      </c>
      <c r="C88" s="87">
        <v>2.6</v>
      </c>
      <c r="D88" s="88">
        <f t="shared" si="5"/>
        <v>7.0850000000000009</v>
      </c>
      <c r="E88" s="89">
        <f t="shared" si="4"/>
        <v>7.0850000000000009</v>
      </c>
    </row>
    <row r="89" spans="1:5">
      <c r="A89" s="86" t="s">
        <v>188</v>
      </c>
      <c r="B89" s="87">
        <v>2.9</v>
      </c>
      <c r="C89" s="87">
        <v>2.6</v>
      </c>
      <c r="D89" s="88">
        <f t="shared" si="5"/>
        <v>7.54</v>
      </c>
      <c r="E89" s="89">
        <f t="shared" si="4"/>
        <v>7.54</v>
      </c>
    </row>
    <row r="90" spans="1:5">
      <c r="A90" s="86" t="s">
        <v>189</v>
      </c>
      <c r="B90" s="87">
        <v>0.76</v>
      </c>
      <c r="C90" s="87">
        <v>2.4500000000000002</v>
      </c>
      <c r="D90" s="88">
        <f t="shared" si="5"/>
        <v>1.8620000000000001</v>
      </c>
      <c r="E90" s="89">
        <f t="shared" si="4"/>
        <v>1.8620000000000001</v>
      </c>
    </row>
    <row r="91" spans="1:5">
      <c r="A91" s="86" t="s">
        <v>190</v>
      </c>
      <c r="B91" s="87">
        <v>2.9</v>
      </c>
      <c r="C91" s="87">
        <v>2.6</v>
      </c>
      <c r="D91" s="88">
        <f t="shared" si="5"/>
        <v>7.54</v>
      </c>
      <c r="E91" s="89">
        <f t="shared" si="4"/>
        <v>7.54</v>
      </c>
    </row>
    <row r="92" spans="1:5">
      <c r="A92" s="86" t="s">
        <v>191</v>
      </c>
      <c r="B92" s="87">
        <v>0.86</v>
      </c>
      <c r="C92" s="87">
        <v>2.4500000000000002</v>
      </c>
      <c r="D92" s="88">
        <f t="shared" ref="D92:D97" si="6">B92*C92</f>
        <v>2.1070000000000002</v>
      </c>
      <c r="E92" s="89">
        <f t="shared" si="4"/>
        <v>2.1070000000000002</v>
      </c>
    </row>
    <row r="93" spans="1:5">
      <c r="A93" s="86" t="s">
        <v>192</v>
      </c>
      <c r="B93" s="87">
        <v>2.9</v>
      </c>
      <c r="C93" s="87">
        <v>2.6</v>
      </c>
      <c r="D93" s="88">
        <f t="shared" si="6"/>
        <v>7.54</v>
      </c>
      <c r="E93" s="89">
        <f t="shared" si="4"/>
        <v>7.54</v>
      </c>
    </row>
    <row r="94" spans="1:5">
      <c r="A94" s="86" t="s">
        <v>193</v>
      </c>
      <c r="B94" s="87">
        <v>2.9</v>
      </c>
      <c r="C94" s="87">
        <v>2.6</v>
      </c>
      <c r="D94" s="88">
        <f t="shared" si="6"/>
        <v>7.54</v>
      </c>
      <c r="E94" s="89">
        <f t="shared" si="4"/>
        <v>7.54</v>
      </c>
    </row>
    <row r="95" spans="1:5">
      <c r="A95" s="86" t="s">
        <v>194</v>
      </c>
      <c r="B95" s="87">
        <v>4.4000000000000004</v>
      </c>
      <c r="C95" s="87">
        <v>2.6</v>
      </c>
      <c r="D95" s="88">
        <f t="shared" si="6"/>
        <v>11.440000000000001</v>
      </c>
      <c r="E95" s="89">
        <f t="shared" si="4"/>
        <v>11.440000000000001</v>
      </c>
    </row>
    <row r="96" spans="1:5">
      <c r="A96" s="86" t="s">
        <v>195</v>
      </c>
      <c r="B96" s="87">
        <v>3</v>
      </c>
      <c r="C96" s="87">
        <v>2.6</v>
      </c>
      <c r="D96" s="88">
        <f t="shared" si="6"/>
        <v>7.8000000000000007</v>
      </c>
      <c r="E96" s="89">
        <f t="shared" si="4"/>
        <v>7.8000000000000007</v>
      </c>
    </row>
    <row r="97" spans="1:5">
      <c r="A97" s="86" t="s">
        <v>196</v>
      </c>
      <c r="B97" s="87">
        <v>1.02</v>
      </c>
      <c r="C97" s="87">
        <v>2.6</v>
      </c>
      <c r="D97" s="88">
        <f t="shared" si="6"/>
        <v>2.6520000000000001</v>
      </c>
      <c r="E97" s="89">
        <f t="shared" si="4"/>
        <v>2.6520000000000001</v>
      </c>
    </row>
    <row r="98" spans="1:5">
      <c r="A98" s="86" t="s">
        <v>197</v>
      </c>
      <c r="B98" s="87">
        <v>2.9</v>
      </c>
      <c r="C98" s="87">
        <v>2.6</v>
      </c>
      <c r="D98" s="88">
        <f t="shared" ref="D98:D108" si="7">B98*C98</f>
        <v>7.54</v>
      </c>
      <c r="E98" s="89">
        <f t="shared" si="4"/>
        <v>7.54</v>
      </c>
    </row>
    <row r="99" spans="1:5">
      <c r="A99" s="86" t="s">
        <v>259</v>
      </c>
      <c r="B99" s="87">
        <v>1.0649999999999999</v>
      </c>
      <c r="C99" s="87">
        <v>2.6</v>
      </c>
      <c r="D99" s="88">
        <f t="shared" si="7"/>
        <v>2.7690000000000001</v>
      </c>
      <c r="E99" s="89">
        <f t="shared" si="4"/>
        <v>2.7690000000000001</v>
      </c>
    </row>
    <row r="100" spans="1:5">
      <c r="A100" s="86" t="s">
        <v>260</v>
      </c>
      <c r="B100" s="87">
        <v>4.4000000000000004</v>
      </c>
      <c r="C100" s="87">
        <v>2.6</v>
      </c>
      <c r="D100" s="88">
        <f t="shared" si="7"/>
        <v>11.440000000000001</v>
      </c>
      <c r="E100" s="89">
        <f t="shared" si="4"/>
        <v>11.440000000000001</v>
      </c>
    </row>
    <row r="101" spans="1:5">
      <c r="A101" s="86" t="s">
        <v>261</v>
      </c>
      <c r="B101" s="87">
        <v>1.0649999999999999</v>
      </c>
      <c r="C101" s="87">
        <v>2.6</v>
      </c>
      <c r="D101" s="88">
        <f t="shared" si="7"/>
        <v>2.7690000000000001</v>
      </c>
      <c r="E101" s="89">
        <f t="shared" si="4"/>
        <v>2.7690000000000001</v>
      </c>
    </row>
    <row r="102" spans="1:5">
      <c r="A102" s="86" t="s">
        <v>262</v>
      </c>
      <c r="B102" s="87">
        <v>1.02</v>
      </c>
      <c r="C102" s="87">
        <v>2.6</v>
      </c>
      <c r="D102" s="88">
        <f t="shared" si="7"/>
        <v>2.6520000000000001</v>
      </c>
      <c r="E102" s="89">
        <f t="shared" si="4"/>
        <v>2.6520000000000001</v>
      </c>
    </row>
    <row r="103" spans="1:5">
      <c r="A103" s="86" t="s">
        <v>263</v>
      </c>
      <c r="B103" s="87">
        <v>8.9</v>
      </c>
      <c r="C103" s="87">
        <v>1.3</v>
      </c>
      <c r="D103" s="88">
        <f t="shared" si="7"/>
        <v>11.57</v>
      </c>
      <c r="E103" s="89">
        <f t="shared" si="4"/>
        <v>11.57</v>
      </c>
    </row>
    <row r="104" spans="1:5">
      <c r="A104" s="86" t="s">
        <v>264</v>
      </c>
      <c r="B104" s="87">
        <v>1.0649999999999999</v>
      </c>
      <c r="C104" s="87">
        <v>2.6</v>
      </c>
      <c r="D104" s="88">
        <f t="shared" si="7"/>
        <v>2.7690000000000001</v>
      </c>
      <c r="E104" s="89">
        <f t="shared" si="4"/>
        <v>2.7690000000000001</v>
      </c>
    </row>
    <row r="105" spans="1:5">
      <c r="A105" s="86" t="s">
        <v>314</v>
      </c>
      <c r="B105" s="87">
        <v>11.5</v>
      </c>
      <c r="C105" s="87">
        <v>1.3</v>
      </c>
      <c r="D105" s="88">
        <f t="shared" si="7"/>
        <v>14.950000000000001</v>
      </c>
      <c r="E105" s="89">
        <f t="shared" si="4"/>
        <v>14.950000000000001</v>
      </c>
    </row>
    <row r="106" spans="1:5">
      <c r="A106" s="86" t="s">
        <v>317</v>
      </c>
      <c r="B106" s="87">
        <v>1.0649999999999999</v>
      </c>
      <c r="C106" s="87">
        <v>2.6</v>
      </c>
      <c r="D106" s="88">
        <f t="shared" si="7"/>
        <v>2.7690000000000001</v>
      </c>
      <c r="E106" s="89">
        <f t="shared" si="4"/>
        <v>2.7690000000000001</v>
      </c>
    </row>
    <row r="107" spans="1:5">
      <c r="A107" s="86" t="s">
        <v>318</v>
      </c>
      <c r="B107" s="87">
        <v>9.3000000000000007</v>
      </c>
      <c r="C107" s="87">
        <v>1.3</v>
      </c>
      <c r="D107" s="88">
        <f t="shared" si="7"/>
        <v>12.090000000000002</v>
      </c>
      <c r="E107" s="89">
        <f t="shared" si="4"/>
        <v>12.090000000000002</v>
      </c>
    </row>
    <row r="108" spans="1:5">
      <c r="A108" s="86" t="s">
        <v>319</v>
      </c>
      <c r="B108" s="87">
        <v>11.5</v>
      </c>
      <c r="C108" s="87">
        <v>1.3</v>
      </c>
      <c r="D108" s="88">
        <f t="shared" si="7"/>
        <v>14.950000000000001</v>
      </c>
      <c r="E108" s="89">
        <f t="shared" si="4"/>
        <v>14.950000000000001</v>
      </c>
    </row>
    <row r="109" spans="1:5" s="93" customFormat="1" ht="24">
      <c r="A109" s="82" t="s">
        <v>327</v>
      </c>
      <c r="B109" s="83" t="s">
        <v>170</v>
      </c>
      <c r="C109" s="83" t="s">
        <v>169</v>
      </c>
      <c r="D109" s="84">
        <f>SUM(D111:D119)</f>
        <v>37.860000000000007</v>
      </c>
      <c r="E109" s="84">
        <f>SUM(E111:E119)</f>
        <v>64.531999999999996</v>
      </c>
    </row>
    <row r="110" spans="1:5" s="93" customFormat="1">
      <c r="A110" s="82"/>
      <c r="B110" s="83" t="s">
        <v>460</v>
      </c>
      <c r="C110" s="83" t="s">
        <v>460</v>
      </c>
      <c r="D110" s="84" t="s">
        <v>457</v>
      </c>
      <c r="E110" s="84" t="s">
        <v>457</v>
      </c>
    </row>
    <row r="111" spans="1:5">
      <c r="A111" s="86" t="s">
        <v>328</v>
      </c>
      <c r="B111" s="87">
        <v>1.1000000000000001</v>
      </c>
      <c r="C111" s="87">
        <v>2.4500000000000002</v>
      </c>
      <c r="D111" s="88">
        <f t="shared" ref="D111:D119" si="8">B111*C111</f>
        <v>2.6950000000000003</v>
      </c>
      <c r="E111" s="89">
        <f>B111*0.65*2</f>
        <v>1.4300000000000002</v>
      </c>
    </row>
    <row r="112" spans="1:5">
      <c r="A112" s="86" t="s">
        <v>329</v>
      </c>
      <c r="B112" s="87">
        <v>2.95</v>
      </c>
      <c r="C112" s="87">
        <v>2.6</v>
      </c>
      <c r="D112" s="88">
        <f t="shared" si="8"/>
        <v>7.6700000000000008</v>
      </c>
      <c r="E112" s="89">
        <f>D112*2</f>
        <v>15.340000000000002</v>
      </c>
    </row>
    <row r="113" spans="1:5">
      <c r="A113" s="86" t="s">
        <v>330</v>
      </c>
      <c r="B113" s="87">
        <v>0.6</v>
      </c>
      <c r="C113" s="87">
        <v>2.4500000000000002</v>
      </c>
      <c r="D113" s="88">
        <f t="shared" si="8"/>
        <v>1.47</v>
      </c>
      <c r="E113" s="89">
        <f>B113*0.65*2</f>
        <v>0.78</v>
      </c>
    </row>
    <row r="114" spans="1:5">
      <c r="A114" s="86" t="s">
        <v>331</v>
      </c>
      <c r="B114" s="87">
        <v>4.5</v>
      </c>
      <c r="C114" s="87">
        <v>2.6</v>
      </c>
      <c r="D114" s="88">
        <f t="shared" si="8"/>
        <v>11.700000000000001</v>
      </c>
      <c r="E114" s="89">
        <f>D114*2</f>
        <v>23.400000000000002</v>
      </c>
    </row>
    <row r="115" spans="1:5">
      <c r="A115" s="86" t="s">
        <v>332</v>
      </c>
      <c r="B115" s="87">
        <v>0.7</v>
      </c>
      <c r="C115" s="87">
        <v>2.4500000000000002</v>
      </c>
      <c r="D115" s="88">
        <f t="shared" si="8"/>
        <v>1.7150000000000001</v>
      </c>
      <c r="E115" s="89">
        <f>B115*0.65*2</f>
        <v>0.90999999999999992</v>
      </c>
    </row>
    <row r="116" spans="1:5">
      <c r="A116" s="86" t="s">
        <v>333</v>
      </c>
      <c r="B116" s="87"/>
      <c r="C116" s="87"/>
      <c r="D116" s="88">
        <f t="shared" si="8"/>
        <v>0</v>
      </c>
      <c r="E116" s="89"/>
    </row>
    <row r="117" spans="1:5">
      <c r="A117" s="86" t="s">
        <v>334</v>
      </c>
      <c r="B117" s="87">
        <v>2.0499999999999998</v>
      </c>
      <c r="C117" s="87">
        <v>2.6</v>
      </c>
      <c r="D117" s="88">
        <f t="shared" si="8"/>
        <v>5.33</v>
      </c>
      <c r="E117" s="89">
        <f>D117*2</f>
        <v>10.66</v>
      </c>
    </row>
    <row r="118" spans="1:5">
      <c r="A118" s="86" t="s">
        <v>335</v>
      </c>
      <c r="B118" s="87"/>
      <c r="C118" s="87"/>
      <c r="D118" s="88">
        <f t="shared" si="8"/>
        <v>0</v>
      </c>
      <c r="E118" s="89"/>
    </row>
    <row r="119" spans="1:5">
      <c r="A119" s="86" t="s">
        <v>336</v>
      </c>
      <c r="B119" s="87">
        <v>2.8</v>
      </c>
      <c r="C119" s="87">
        <v>2.6</v>
      </c>
      <c r="D119" s="88">
        <f t="shared" si="8"/>
        <v>7.2799999999999994</v>
      </c>
      <c r="E119" s="89">
        <f>D119+(D119*0.65)</f>
        <v>12.011999999999999</v>
      </c>
    </row>
    <row r="120" spans="1:5" s="93" customFormat="1" ht="24">
      <c r="A120" s="82" t="s">
        <v>357</v>
      </c>
      <c r="B120" s="83" t="s">
        <v>170</v>
      </c>
      <c r="C120" s="83" t="s">
        <v>169</v>
      </c>
      <c r="D120" s="84">
        <f>SUM(D122:D141)</f>
        <v>127.89000000000001</v>
      </c>
      <c r="E120" s="84">
        <f>SUM(E122:E141)</f>
        <v>249.91225</v>
      </c>
    </row>
    <row r="121" spans="1:5" s="93" customFormat="1">
      <c r="A121" s="82"/>
      <c r="B121" s="83" t="s">
        <v>460</v>
      </c>
      <c r="C121" s="83" t="s">
        <v>460</v>
      </c>
      <c r="D121" s="84" t="s">
        <v>457</v>
      </c>
      <c r="E121" s="84" t="s">
        <v>457</v>
      </c>
    </row>
    <row r="122" spans="1:5">
      <c r="A122" s="86" t="s">
        <v>337</v>
      </c>
      <c r="B122" s="87">
        <v>4.5</v>
      </c>
      <c r="C122" s="87">
        <v>2.6</v>
      </c>
      <c r="D122" s="88">
        <f t="shared" ref="D122:D141" si="9">B122*C122</f>
        <v>11.700000000000001</v>
      </c>
      <c r="E122" s="89">
        <f>D122*2</f>
        <v>23.400000000000002</v>
      </c>
    </row>
    <row r="123" spans="1:5">
      <c r="A123" s="86" t="s">
        <v>338</v>
      </c>
      <c r="B123" s="87">
        <v>2.4</v>
      </c>
      <c r="C123" s="87">
        <v>2.4500000000000002</v>
      </c>
      <c r="D123" s="88">
        <f t="shared" si="9"/>
        <v>5.88</v>
      </c>
      <c r="E123" s="89">
        <f t="shared" ref="E123:E141" si="10">D123*2</f>
        <v>11.76</v>
      </c>
    </row>
    <row r="124" spans="1:5">
      <c r="A124" s="86" t="s">
        <v>339</v>
      </c>
      <c r="B124" s="87">
        <v>0.9</v>
      </c>
      <c r="C124" s="87">
        <v>2.4500000000000002</v>
      </c>
      <c r="D124" s="88">
        <f t="shared" si="9"/>
        <v>2.2050000000000001</v>
      </c>
      <c r="E124" s="89">
        <f>D124+(D124*0.65)</f>
        <v>3.6382500000000002</v>
      </c>
    </row>
    <row r="125" spans="1:5">
      <c r="A125" s="86" t="s">
        <v>340</v>
      </c>
      <c r="B125" s="87">
        <v>2.1</v>
      </c>
      <c r="C125" s="87">
        <v>2.4500000000000002</v>
      </c>
      <c r="D125" s="88">
        <f t="shared" si="9"/>
        <v>5.1450000000000005</v>
      </c>
      <c r="E125" s="89">
        <f t="shared" si="10"/>
        <v>10.290000000000001</v>
      </c>
    </row>
    <row r="126" spans="1:5">
      <c r="A126" s="86" t="s">
        <v>341</v>
      </c>
      <c r="B126" s="87">
        <v>2.7</v>
      </c>
      <c r="C126" s="87">
        <v>2.6</v>
      </c>
      <c r="D126" s="88">
        <f t="shared" si="9"/>
        <v>7.0200000000000005</v>
      </c>
      <c r="E126" s="89">
        <f>D126+(D126*0.65)</f>
        <v>11.583000000000002</v>
      </c>
    </row>
    <row r="127" spans="1:5">
      <c r="A127" s="86" t="s">
        <v>342</v>
      </c>
      <c r="B127" s="87">
        <v>4.7</v>
      </c>
      <c r="C127" s="87">
        <v>2.6</v>
      </c>
      <c r="D127" s="88">
        <f t="shared" si="9"/>
        <v>12.22</v>
      </c>
      <c r="E127" s="89">
        <f t="shared" si="10"/>
        <v>24.44</v>
      </c>
    </row>
    <row r="128" spans="1:5">
      <c r="A128" s="86" t="s">
        <v>343</v>
      </c>
      <c r="B128" s="87">
        <v>2.9</v>
      </c>
      <c r="C128" s="87">
        <v>2.6</v>
      </c>
      <c r="D128" s="88">
        <f t="shared" si="9"/>
        <v>7.54</v>
      </c>
      <c r="E128" s="89">
        <f>D128+(D128*0.65)</f>
        <v>12.440999999999999</v>
      </c>
    </row>
    <row r="129" spans="1:5">
      <c r="A129" s="86" t="s">
        <v>344</v>
      </c>
      <c r="B129" s="87">
        <v>3</v>
      </c>
      <c r="C129" s="87">
        <v>2.6</v>
      </c>
      <c r="D129" s="88">
        <f t="shared" si="9"/>
        <v>7.8000000000000007</v>
      </c>
      <c r="E129" s="89">
        <f t="shared" si="10"/>
        <v>15.600000000000001</v>
      </c>
    </row>
    <row r="130" spans="1:5">
      <c r="A130" s="86" t="s">
        <v>345</v>
      </c>
      <c r="B130" s="87">
        <v>1.8</v>
      </c>
      <c r="C130" s="87">
        <v>2.6</v>
      </c>
      <c r="D130" s="88">
        <f t="shared" si="9"/>
        <v>4.6800000000000006</v>
      </c>
      <c r="E130" s="89">
        <f t="shared" si="10"/>
        <v>9.3600000000000012</v>
      </c>
    </row>
    <row r="131" spans="1:5">
      <c r="A131" s="86" t="s">
        <v>346</v>
      </c>
      <c r="B131" s="87">
        <v>2.15</v>
      </c>
      <c r="C131" s="87">
        <v>2.6</v>
      </c>
      <c r="D131" s="88">
        <f t="shared" si="9"/>
        <v>5.59</v>
      </c>
      <c r="E131" s="89">
        <f t="shared" si="10"/>
        <v>11.18</v>
      </c>
    </row>
    <row r="132" spans="1:5">
      <c r="A132" s="86" t="s">
        <v>347</v>
      </c>
      <c r="B132" s="87">
        <v>2.15</v>
      </c>
      <c r="C132" s="87">
        <v>2.6</v>
      </c>
      <c r="D132" s="88">
        <f t="shared" si="9"/>
        <v>5.59</v>
      </c>
      <c r="E132" s="89">
        <f t="shared" si="10"/>
        <v>11.18</v>
      </c>
    </row>
    <row r="133" spans="1:5">
      <c r="A133" s="86" t="s">
        <v>348</v>
      </c>
      <c r="B133" s="87">
        <v>3</v>
      </c>
      <c r="C133" s="87">
        <v>2.6</v>
      </c>
      <c r="D133" s="88">
        <f t="shared" si="9"/>
        <v>7.8000000000000007</v>
      </c>
      <c r="E133" s="89">
        <f t="shared" si="10"/>
        <v>15.600000000000001</v>
      </c>
    </row>
    <row r="134" spans="1:5">
      <c r="A134" s="86" t="s">
        <v>349</v>
      </c>
      <c r="B134" s="87">
        <v>2.4</v>
      </c>
      <c r="C134" s="87">
        <v>2.6</v>
      </c>
      <c r="D134" s="88">
        <f t="shared" si="9"/>
        <v>6.24</v>
      </c>
      <c r="E134" s="89">
        <f t="shared" si="10"/>
        <v>12.48</v>
      </c>
    </row>
    <row r="135" spans="1:5">
      <c r="A135" s="86" t="s">
        <v>350</v>
      </c>
      <c r="B135" s="87">
        <v>0.7</v>
      </c>
      <c r="C135" s="87">
        <v>2.6</v>
      </c>
      <c r="D135" s="88">
        <f t="shared" si="9"/>
        <v>1.8199999999999998</v>
      </c>
      <c r="E135" s="89">
        <f t="shared" si="10"/>
        <v>3.6399999999999997</v>
      </c>
    </row>
    <row r="136" spans="1:5">
      <c r="A136" s="86" t="s">
        <v>351</v>
      </c>
      <c r="B136" s="87">
        <v>2.9</v>
      </c>
      <c r="C136" s="87">
        <v>2.6</v>
      </c>
      <c r="D136" s="88">
        <f t="shared" si="9"/>
        <v>7.54</v>
      </c>
      <c r="E136" s="89">
        <f t="shared" si="10"/>
        <v>15.08</v>
      </c>
    </row>
    <row r="137" spans="1:5">
      <c r="A137" s="86" t="s">
        <v>352</v>
      </c>
      <c r="B137" s="87">
        <v>3</v>
      </c>
      <c r="C137" s="87">
        <v>2.6</v>
      </c>
      <c r="D137" s="88">
        <f t="shared" si="9"/>
        <v>7.8000000000000007</v>
      </c>
      <c r="E137" s="89">
        <f t="shared" si="10"/>
        <v>15.600000000000001</v>
      </c>
    </row>
    <row r="138" spans="1:5">
      <c r="A138" s="86" t="s">
        <v>353</v>
      </c>
      <c r="B138" s="87">
        <v>2.9</v>
      </c>
      <c r="C138" s="87">
        <v>2.6</v>
      </c>
      <c r="D138" s="88">
        <f t="shared" si="9"/>
        <v>7.54</v>
      </c>
      <c r="E138" s="89">
        <f t="shared" si="10"/>
        <v>15.08</v>
      </c>
    </row>
    <row r="139" spans="1:5">
      <c r="A139" s="86" t="s">
        <v>354</v>
      </c>
      <c r="B139" s="87">
        <v>2.4</v>
      </c>
      <c r="C139" s="87">
        <v>2.6</v>
      </c>
      <c r="D139" s="88">
        <f t="shared" si="9"/>
        <v>6.24</v>
      </c>
      <c r="E139" s="89">
        <f t="shared" si="10"/>
        <v>12.48</v>
      </c>
    </row>
    <row r="140" spans="1:5">
      <c r="A140" s="86" t="s">
        <v>355</v>
      </c>
      <c r="B140" s="87"/>
      <c r="C140" s="87"/>
      <c r="D140" s="88">
        <f t="shared" si="9"/>
        <v>0</v>
      </c>
      <c r="E140" s="89">
        <f t="shared" si="10"/>
        <v>0</v>
      </c>
    </row>
    <row r="141" spans="1:5">
      <c r="A141" s="86" t="s">
        <v>356</v>
      </c>
      <c r="B141" s="87">
        <v>2.9</v>
      </c>
      <c r="C141" s="87">
        <v>2.6</v>
      </c>
      <c r="D141" s="88">
        <f t="shared" si="9"/>
        <v>7.54</v>
      </c>
      <c r="E141" s="89">
        <f t="shared" si="10"/>
        <v>15.08</v>
      </c>
    </row>
    <row r="142" spans="1:5" s="93" customFormat="1">
      <c r="A142" s="82" t="s">
        <v>469</v>
      </c>
      <c r="B142" s="83" t="s">
        <v>170</v>
      </c>
      <c r="C142" s="83" t="s">
        <v>169</v>
      </c>
      <c r="D142" s="84">
        <f>SUM(D144:D163)</f>
        <v>74.094999999999999</v>
      </c>
      <c r="E142" s="84">
        <f>SUM(E144:E163)</f>
        <v>74.094999999999999</v>
      </c>
    </row>
    <row r="143" spans="1:5" s="93" customFormat="1">
      <c r="A143" s="82"/>
      <c r="B143" s="83" t="s">
        <v>460</v>
      </c>
      <c r="C143" s="83" t="s">
        <v>460</v>
      </c>
      <c r="D143" s="84" t="s">
        <v>457</v>
      </c>
      <c r="E143" s="84" t="s">
        <v>457</v>
      </c>
    </row>
    <row r="144" spans="1:5">
      <c r="A144" s="90" t="s">
        <v>470</v>
      </c>
      <c r="B144" s="91">
        <v>2.415</v>
      </c>
      <c r="C144" s="91">
        <v>2.4500000000000002</v>
      </c>
      <c r="D144" s="88">
        <f t="shared" ref="D144:D149" si="11">B144*C144</f>
        <v>5.9167500000000004</v>
      </c>
      <c r="E144" s="89">
        <f>D144</f>
        <v>5.9167500000000004</v>
      </c>
    </row>
    <row r="145" spans="1:5">
      <c r="A145" s="90" t="s">
        <v>471</v>
      </c>
      <c r="B145" s="91">
        <v>3.258</v>
      </c>
      <c r="C145" s="91">
        <v>2.4500000000000002</v>
      </c>
      <c r="D145" s="88">
        <f t="shared" si="11"/>
        <v>7.9821000000000009</v>
      </c>
      <c r="E145" s="89">
        <f t="shared" ref="E145:E153" si="12">D145</f>
        <v>7.9821000000000009</v>
      </c>
    </row>
    <row r="146" spans="1:5">
      <c r="A146" s="90" t="s">
        <v>472</v>
      </c>
      <c r="B146" s="91">
        <v>0.63</v>
      </c>
      <c r="C146" s="91">
        <v>2.4500000000000002</v>
      </c>
      <c r="D146" s="88">
        <f t="shared" si="11"/>
        <v>1.5435000000000001</v>
      </c>
      <c r="E146" s="89">
        <f t="shared" si="12"/>
        <v>1.5435000000000001</v>
      </c>
    </row>
    <row r="147" spans="1:5">
      <c r="A147" s="90" t="s">
        <v>473</v>
      </c>
      <c r="B147" s="91">
        <v>0.63</v>
      </c>
      <c r="C147" s="91">
        <v>2.4500000000000002</v>
      </c>
      <c r="D147" s="88">
        <f t="shared" si="11"/>
        <v>1.5435000000000001</v>
      </c>
      <c r="E147" s="89">
        <f t="shared" si="12"/>
        <v>1.5435000000000001</v>
      </c>
    </row>
    <row r="148" spans="1:5">
      <c r="A148" s="90" t="s">
        <v>474</v>
      </c>
      <c r="B148" s="91">
        <v>3</v>
      </c>
      <c r="C148" s="91">
        <v>2.4500000000000002</v>
      </c>
      <c r="D148" s="88">
        <f t="shared" si="11"/>
        <v>7.3500000000000005</v>
      </c>
      <c r="E148" s="89">
        <f t="shared" si="12"/>
        <v>7.3500000000000005</v>
      </c>
    </row>
    <row r="149" spans="1:5">
      <c r="A149" s="90" t="s">
        <v>475</v>
      </c>
      <c r="B149" s="91">
        <v>3.9670000000000001</v>
      </c>
      <c r="C149" s="91">
        <v>2.4500000000000002</v>
      </c>
      <c r="D149" s="88">
        <f t="shared" si="11"/>
        <v>9.7191500000000008</v>
      </c>
      <c r="E149" s="89">
        <f t="shared" si="12"/>
        <v>9.7191500000000008</v>
      </c>
    </row>
    <row r="150" spans="1:5">
      <c r="A150" s="90" t="s">
        <v>476</v>
      </c>
      <c r="B150" s="91">
        <v>4.4000000000000004</v>
      </c>
      <c r="C150" s="91">
        <v>2.6</v>
      </c>
      <c r="D150" s="88">
        <f t="shared" ref="D150" si="13">B150*C150</f>
        <v>11.440000000000001</v>
      </c>
      <c r="E150" s="89">
        <f t="shared" si="12"/>
        <v>11.440000000000001</v>
      </c>
    </row>
    <row r="151" spans="1:5">
      <c r="A151" s="90" t="s">
        <v>477</v>
      </c>
      <c r="B151" s="91">
        <v>4.4000000000000004</v>
      </c>
      <c r="C151" s="91">
        <v>2.6</v>
      </c>
      <c r="D151" s="88">
        <f t="shared" ref="D151:D153" si="14">B151*C151</f>
        <v>11.440000000000001</v>
      </c>
      <c r="E151" s="89">
        <f t="shared" si="12"/>
        <v>11.440000000000001</v>
      </c>
    </row>
    <row r="152" spans="1:5">
      <c r="A152" s="90" t="s">
        <v>478</v>
      </c>
      <c r="B152" s="91">
        <v>3.3</v>
      </c>
      <c r="C152" s="91">
        <v>2.6</v>
      </c>
      <c r="D152" s="88">
        <f t="shared" si="14"/>
        <v>8.58</v>
      </c>
      <c r="E152" s="89">
        <f t="shared" si="12"/>
        <v>8.58</v>
      </c>
    </row>
    <row r="153" spans="1:5">
      <c r="A153" s="90" t="s">
        <v>479</v>
      </c>
      <c r="B153" s="91">
        <v>3.3</v>
      </c>
      <c r="C153" s="91">
        <v>2.6</v>
      </c>
      <c r="D153" s="88">
        <f t="shared" si="14"/>
        <v>8.58</v>
      </c>
      <c r="E153" s="89">
        <f t="shared" si="12"/>
        <v>8.58</v>
      </c>
    </row>
    <row r="154" spans="1:5">
      <c r="A154" s="98"/>
      <c r="D154" s="95"/>
    </row>
    <row r="155" spans="1:5">
      <c r="A155" s="98"/>
      <c r="D155" s="95"/>
    </row>
    <row r="156" spans="1:5">
      <c r="A156" s="98"/>
      <c r="D156" s="95"/>
    </row>
    <row r="157" spans="1:5">
      <c r="A157" s="98"/>
      <c r="D157" s="95"/>
    </row>
    <row r="158" spans="1:5">
      <c r="A158" s="98"/>
      <c r="D158" s="95"/>
    </row>
    <row r="159" spans="1:5">
      <c r="A159" s="98"/>
      <c r="D159" s="95"/>
    </row>
  </sheetData>
  <sheetProtection password="C9C8" sheet="1" objects="1" scenarios="1"/>
  <pageMargins left="0.7" right="0.7" top="0.75" bottom="0.75" header="0.3" footer="0.3"/>
  <pageSetup paperSize="9"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
  <sheetViews>
    <sheetView topLeftCell="A62" workbookViewId="0">
      <selection activeCell="G89" sqref="G89"/>
    </sheetView>
  </sheetViews>
  <sheetFormatPr defaultRowHeight="12"/>
  <cols>
    <col min="1" max="1" width="15.7109375" style="100" customWidth="1"/>
    <col min="2" max="2" width="7.7109375" style="114" customWidth="1"/>
    <col min="3" max="3" width="7.7109375" style="115" customWidth="1"/>
    <col min="4" max="4" width="7.7109375" style="116" customWidth="1"/>
    <col min="5" max="5" width="26.7109375" style="107" bestFit="1" customWidth="1"/>
    <col min="6" max="16384" width="9.140625" style="97"/>
  </cols>
  <sheetData>
    <row r="1" spans="1:5" s="92" customFormat="1">
      <c r="A1" s="78" t="s">
        <v>360</v>
      </c>
      <c r="B1" s="117"/>
      <c r="C1" s="118"/>
      <c r="D1" s="119"/>
      <c r="E1" s="102"/>
    </row>
    <row r="2" spans="1:5" s="93" customFormat="1">
      <c r="A2" s="82" t="s">
        <v>359</v>
      </c>
      <c r="B2" s="120" t="s">
        <v>170</v>
      </c>
      <c r="C2" s="121" t="s">
        <v>361</v>
      </c>
      <c r="D2" s="122">
        <f>SUM(D4:D31)</f>
        <v>158.29999999999998</v>
      </c>
    </row>
    <row r="3" spans="1:5" s="93" customFormat="1">
      <c r="A3" s="82"/>
      <c r="B3" s="120" t="s">
        <v>460</v>
      </c>
      <c r="C3" s="120" t="s">
        <v>461</v>
      </c>
      <c r="D3" s="123" t="s">
        <v>460</v>
      </c>
    </row>
    <row r="4" spans="1:5">
      <c r="A4" s="86" t="s">
        <v>362</v>
      </c>
      <c r="B4" s="124">
        <v>8.0500000000000007</v>
      </c>
      <c r="C4" s="125">
        <v>1</v>
      </c>
      <c r="D4" s="126">
        <f t="shared" ref="D4:D31" si="0">B4*C4</f>
        <v>8.0500000000000007</v>
      </c>
      <c r="E4" s="106"/>
    </row>
    <row r="5" spans="1:5">
      <c r="A5" s="86" t="s">
        <v>363</v>
      </c>
      <c r="B5" s="124">
        <v>8.0500000000000007</v>
      </c>
      <c r="C5" s="125">
        <v>1</v>
      </c>
      <c r="D5" s="126">
        <f t="shared" si="0"/>
        <v>8.0500000000000007</v>
      </c>
      <c r="E5" s="106"/>
    </row>
    <row r="6" spans="1:5">
      <c r="A6" s="86" t="s">
        <v>364</v>
      </c>
      <c r="B6" s="124">
        <v>5.35</v>
      </c>
      <c r="C6" s="125">
        <v>1</v>
      </c>
      <c r="D6" s="126">
        <f t="shared" si="0"/>
        <v>5.35</v>
      </c>
    </row>
    <row r="7" spans="1:5">
      <c r="A7" s="86" t="s">
        <v>365</v>
      </c>
      <c r="B7" s="124">
        <v>5.35</v>
      </c>
      <c r="C7" s="125">
        <v>1</v>
      </c>
      <c r="D7" s="126">
        <f t="shared" si="0"/>
        <v>5.35</v>
      </c>
    </row>
    <row r="8" spans="1:5">
      <c r="A8" s="86" t="s">
        <v>366</v>
      </c>
      <c r="B8" s="124">
        <v>5.35</v>
      </c>
      <c r="C8" s="125">
        <v>1</v>
      </c>
      <c r="D8" s="126">
        <f t="shared" si="0"/>
        <v>5.35</v>
      </c>
    </row>
    <row r="9" spans="1:5">
      <c r="A9" s="86" t="s">
        <v>367</v>
      </c>
      <c r="B9" s="124">
        <v>5.35</v>
      </c>
      <c r="C9" s="125">
        <v>1</v>
      </c>
      <c r="D9" s="126">
        <f t="shared" si="0"/>
        <v>5.35</v>
      </c>
    </row>
    <row r="10" spans="1:5">
      <c r="A10" s="86" t="s">
        <v>368</v>
      </c>
      <c r="B10" s="124">
        <v>8.0500000000000007</v>
      </c>
      <c r="C10" s="125">
        <v>1</v>
      </c>
      <c r="D10" s="126">
        <f t="shared" si="0"/>
        <v>8.0500000000000007</v>
      </c>
    </row>
    <row r="11" spans="1:5">
      <c r="A11" s="86" t="s">
        <v>369</v>
      </c>
      <c r="B11" s="124">
        <v>8.0500000000000007</v>
      </c>
      <c r="C11" s="125">
        <v>1</v>
      </c>
      <c r="D11" s="126">
        <f t="shared" si="0"/>
        <v>8.0500000000000007</v>
      </c>
    </row>
    <row r="12" spans="1:5">
      <c r="A12" s="86" t="s">
        <v>370</v>
      </c>
      <c r="B12" s="124">
        <v>8.0500000000000007</v>
      </c>
      <c r="C12" s="125">
        <v>1</v>
      </c>
      <c r="D12" s="126">
        <f t="shared" si="0"/>
        <v>8.0500000000000007</v>
      </c>
    </row>
    <row r="13" spans="1:5">
      <c r="A13" s="86" t="s">
        <v>371</v>
      </c>
      <c r="B13" s="124">
        <v>5.35</v>
      </c>
      <c r="C13" s="125">
        <v>1</v>
      </c>
      <c r="D13" s="126">
        <f t="shared" si="0"/>
        <v>5.35</v>
      </c>
    </row>
    <row r="14" spans="1:5">
      <c r="A14" s="86" t="s">
        <v>372</v>
      </c>
      <c r="B14" s="124">
        <v>8.0500000000000007</v>
      </c>
      <c r="C14" s="125">
        <v>1</v>
      </c>
      <c r="D14" s="126">
        <f t="shared" si="0"/>
        <v>8.0500000000000007</v>
      </c>
    </row>
    <row r="15" spans="1:5">
      <c r="A15" s="86" t="s">
        <v>373</v>
      </c>
      <c r="B15" s="124">
        <v>8.0500000000000007</v>
      </c>
      <c r="C15" s="125">
        <v>1</v>
      </c>
      <c r="D15" s="126">
        <f t="shared" si="0"/>
        <v>8.0500000000000007</v>
      </c>
    </row>
    <row r="16" spans="1:5">
      <c r="A16" s="86" t="s">
        <v>374</v>
      </c>
      <c r="B16" s="124">
        <v>3.7</v>
      </c>
      <c r="C16" s="125">
        <v>1</v>
      </c>
      <c r="D16" s="126">
        <f t="shared" si="0"/>
        <v>3.7</v>
      </c>
    </row>
    <row r="17" spans="1:5">
      <c r="A17" s="86" t="s">
        <v>375</v>
      </c>
      <c r="B17" s="124">
        <v>3.7</v>
      </c>
      <c r="C17" s="125">
        <v>1</v>
      </c>
      <c r="D17" s="126">
        <f t="shared" si="0"/>
        <v>3.7</v>
      </c>
    </row>
    <row r="18" spans="1:5">
      <c r="A18" s="86" t="s">
        <v>376</v>
      </c>
      <c r="B18" s="124">
        <v>3.7</v>
      </c>
      <c r="C18" s="125">
        <v>1</v>
      </c>
      <c r="D18" s="126">
        <f t="shared" si="0"/>
        <v>3.7</v>
      </c>
    </row>
    <row r="19" spans="1:5">
      <c r="A19" s="86" t="s">
        <v>377</v>
      </c>
      <c r="B19" s="124">
        <v>3.7</v>
      </c>
      <c r="C19" s="125">
        <v>1</v>
      </c>
      <c r="D19" s="126">
        <f t="shared" si="0"/>
        <v>3.7</v>
      </c>
    </row>
    <row r="20" spans="1:5">
      <c r="A20" s="86" t="s">
        <v>378</v>
      </c>
      <c r="B20" s="124">
        <v>3.7</v>
      </c>
      <c r="C20" s="125">
        <v>1</v>
      </c>
      <c r="D20" s="126">
        <f t="shared" si="0"/>
        <v>3.7</v>
      </c>
    </row>
    <row r="21" spans="1:5">
      <c r="A21" s="86" t="s">
        <v>379</v>
      </c>
      <c r="B21" s="124">
        <v>8.0500000000000007</v>
      </c>
      <c r="C21" s="125">
        <v>1</v>
      </c>
      <c r="D21" s="126">
        <f t="shared" si="0"/>
        <v>8.0500000000000007</v>
      </c>
    </row>
    <row r="22" spans="1:5">
      <c r="A22" s="86" t="s">
        <v>380</v>
      </c>
      <c r="B22" s="124">
        <v>8.0500000000000007</v>
      </c>
      <c r="C22" s="125">
        <v>1</v>
      </c>
      <c r="D22" s="126">
        <f t="shared" si="0"/>
        <v>8.0500000000000007</v>
      </c>
    </row>
    <row r="23" spans="1:5">
      <c r="A23" s="86" t="s">
        <v>381</v>
      </c>
      <c r="B23" s="124">
        <v>5.35</v>
      </c>
      <c r="C23" s="125">
        <v>1</v>
      </c>
      <c r="D23" s="126">
        <f t="shared" si="0"/>
        <v>5.35</v>
      </c>
    </row>
    <row r="24" spans="1:5">
      <c r="A24" s="86" t="s">
        <v>382</v>
      </c>
      <c r="B24" s="124">
        <v>8.0500000000000007</v>
      </c>
      <c r="C24" s="125">
        <v>1</v>
      </c>
      <c r="D24" s="126">
        <f t="shared" si="0"/>
        <v>8.0500000000000007</v>
      </c>
    </row>
    <row r="25" spans="1:5">
      <c r="A25" s="86" t="s">
        <v>383</v>
      </c>
      <c r="B25" s="124">
        <v>4.25</v>
      </c>
      <c r="C25" s="125">
        <v>1</v>
      </c>
      <c r="D25" s="126">
        <f t="shared" si="0"/>
        <v>4.25</v>
      </c>
    </row>
    <row r="26" spans="1:5">
      <c r="A26" s="86" t="s">
        <v>384</v>
      </c>
      <c r="B26" s="124">
        <v>4.25</v>
      </c>
      <c r="C26" s="125">
        <v>1</v>
      </c>
      <c r="D26" s="126">
        <f t="shared" si="0"/>
        <v>4.25</v>
      </c>
    </row>
    <row r="27" spans="1:5">
      <c r="A27" s="86" t="s">
        <v>385</v>
      </c>
      <c r="B27" s="124">
        <v>4.25</v>
      </c>
      <c r="C27" s="125">
        <v>1</v>
      </c>
      <c r="D27" s="126">
        <f t="shared" si="0"/>
        <v>4.25</v>
      </c>
      <c r="E27" s="106"/>
    </row>
    <row r="28" spans="1:5">
      <c r="A28" s="86" t="s">
        <v>386</v>
      </c>
      <c r="B28" s="124">
        <v>1.7</v>
      </c>
      <c r="C28" s="125">
        <v>1</v>
      </c>
      <c r="D28" s="126">
        <f t="shared" si="0"/>
        <v>1.7</v>
      </c>
      <c r="E28" s="106"/>
    </row>
    <row r="29" spans="1:5">
      <c r="A29" s="86" t="s">
        <v>387</v>
      </c>
      <c r="B29" s="124">
        <v>4.25</v>
      </c>
      <c r="C29" s="125">
        <v>1</v>
      </c>
      <c r="D29" s="126">
        <f t="shared" si="0"/>
        <v>4.25</v>
      </c>
    </row>
    <row r="30" spans="1:5">
      <c r="A30" s="86" t="s">
        <v>388</v>
      </c>
      <c r="B30" s="124">
        <v>4.25</v>
      </c>
      <c r="C30" s="125">
        <v>1</v>
      </c>
      <c r="D30" s="126">
        <f t="shared" si="0"/>
        <v>4.25</v>
      </c>
    </row>
    <row r="31" spans="1:5">
      <c r="A31" s="86" t="s">
        <v>389</v>
      </c>
      <c r="B31" s="124">
        <v>4.25</v>
      </c>
      <c r="C31" s="125">
        <v>1</v>
      </c>
      <c r="D31" s="126">
        <f t="shared" si="0"/>
        <v>4.25</v>
      </c>
    </row>
    <row r="32" spans="1:5" s="93" customFormat="1" ht="24">
      <c r="A32" s="82" t="s">
        <v>358</v>
      </c>
      <c r="B32" s="120" t="s">
        <v>170</v>
      </c>
      <c r="C32" s="121" t="s">
        <v>361</v>
      </c>
      <c r="D32" s="122">
        <f>SUM(D34:D79)</f>
        <v>158.2299999999999</v>
      </c>
    </row>
    <row r="33" spans="1:4" s="93" customFormat="1">
      <c r="A33" s="82"/>
      <c r="B33" s="120" t="s">
        <v>460</v>
      </c>
      <c r="C33" s="120" t="s">
        <v>461</v>
      </c>
      <c r="D33" s="123" t="s">
        <v>460</v>
      </c>
    </row>
    <row r="34" spans="1:4">
      <c r="A34" s="86" t="s">
        <v>390</v>
      </c>
      <c r="B34" s="124">
        <v>0.82499999999999996</v>
      </c>
      <c r="C34" s="125">
        <v>5</v>
      </c>
      <c r="D34" s="126">
        <f>B34*C34</f>
        <v>4.125</v>
      </c>
    </row>
    <row r="35" spans="1:4">
      <c r="A35" s="86"/>
      <c r="B35" s="124"/>
      <c r="C35" s="125"/>
      <c r="D35" s="126"/>
    </row>
    <row r="36" spans="1:4">
      <c r="A36" s="86" t="s">
        <v>391</v>
      </c>
      <c r="B36" s="124">
        <v>0.82499999999999996</v>
      </c>
      <c r="C36" s="125">
        <v>5</v>
      </c>
      <c r="D36" s="126">
        <f>B36*C36</f>
        <v>4.125</v>
      </c>
    </row>
    <row r="37" spans="1:4">
      <c r="A37" s="86"/>
      <c r="B37" s="124"/>
      <c r="C37" s="125"/>
      <c r="D37" s="126"/>
    </row>
    <row r="38" spans="1:4">
      <c r="A38" s="86" t="s">
        <v>392</v>
      </c>
      <c r="B38" s="124">
        <v>1.4750000000000001</v>
      </c>
      <c r="C38" s="125">
        <v>3</v>
      </c>
      <c r="D38" s="126">
        <f t="shared" ref="D38:D43" si="1">B38*C38</f>
        <v>4.4250000000000007</v>
      </c>
    </row>
    <row r="39" spans="1:4">
      <c r="A39" s="86" t="s">
        <v>396</v>
      </c>
      <c r="B39" s="124">
        <v>3.5750000000000002</v>
      </c>
      <c r="C39" s="125">
        <v>1</v>
      </c>
      <c r="D39" s="126">
        <f t="shared" si="1"/>
        <v>3.5750000000000002</v>
      </c>
    </row>
    <row r="40" spans="1:4">
      <c r="A40" s="86" t="s">
        <v>393</v>
      </c>
      <c r="B40" s="124">
        <v>1.1000000000000001</v>
      </c>
      <c r="C40" s="125">
        <v>3</v>
      </c>
      <c r="D40" s="126">
        <f t="shared" si="1"/>
        <v>3.3000000000000003</v>
      </c>
    </row>
    <row r="41" spans="1:4">
      <c r="A41" s="86" t="s">
        <v>394</v>
      </c>
      <c r="B41" s="124">
        <v>1.1499999999999999</v>
      </c>
      <c r="C41" s="125">
        <v>3</v>
      </c>
      <c r="D41" s="126">
        <f t="shared" si="1"/>
        <v>3.4499999999999997</v>
      </c>
    </row>
    <row r="42" spans="1:4">
      <c r="A42" s="86" t="s">
        <v>395</v>
      </c>
      <c r="B42" s="124">
        <v>1.2350000000000001</v>
      </c>
      <c r="C42" s="125">
        <v>4</v>
      </c>
      <c r="D42" s="126">
        <f t="shared" si="1"/>
        <v>4.9400000000000004</v>
      </c>
    </row>
    <row r="43" spans="1:4">
      <c r="A43" s="86" t="s">
        <v>397</v>
      </c>
      <c r="B43" s="124">
        <v>3.75</v>
      </c>
      <c r="C43" s="125">
        <v>1</v>
      </c>
      <c r="D43" s="126">
        <f t="shared" si="1"/>
        <v>3.75</v>
      </c>
    </row>
    <row r="44" spans="1:4">
      <c r="A44" s="86"/>
      <c r="B44" s="124"/>
      <c r="C44" s="125"/>
      <c r="D44" s="126"/>
    </row>
    <row r="45" spans="1:4">
      <c r="A45" s="86" t="s">
        <v>398</v>
      </c>
      <c r="B45" s="124">
        <v>1.4750000000000001</v>
      </c>
      <c r="C45" s="125">
        <v>3</v>
      </c>
      <c r="D45" s="126">
        <f t="shared" ref="D45:D50" si="2">B45*C45</f>
        <v>4.4250000000000007</v>
      </c>
    </row>
    <row r="46" spans="1:4">
      <c r="A46" s="86" t="s">
        <v>399</v>
      </c>
      <c r="B46" s="124">
        <v>3.5750000000000002</v>
      </c>
      <c r="C46" s="125">
        <v>1</v>
      </c>
      <c r="D46" s="126">
        <f t="shared" si="2"/>
        <v>3.5750000000000002</v>
      </c>
    </row>
    <row r="47" spans="1:4">
      <c r="A47" s="86" t="s">
        <v>400</v>
      </c>
      <c r="B47" s="124">
        <v>1.1000000000000001</v>
      </c>
      <c r="C47" s="125">
        <v>3</v>
      </c>
      <c r="D47" s="126">
        <f t="shared" si="2"/>
        <v>3.3000000000000003</v>
      </c>
    </row>
    <row r="48" spans="1:4">
      <c r="A48" s="86" t="s">
        <v>401</v>
      </c>
      <c r="B48" s="124">
        <v>1.1499999999999999</v>
      </c>
      <c r="C48" s="125">
        <v>3</v>
      </c>
      <c r="D48" s="126">
        <f t="shared" si="2"/>
        <v>3.4499999999999997</v>
      </c>
    </row>
    <row r="49" spans="1:5">
      <c r="A49" s="86" t="s">
        <v>402</v>
      </c>
      <c r="B49" s="124">
        <v>1.2350000000000001</v>
      </c>
      <c r="C49" s="125">
        <v>4</v>
      </c>
      <c r="D49" s="126">
        <f t="shared" si="2"/>
        <v>4.9400000000000004</v>
      </c>
    </row>
    <row r="50" spans="1:5">
      <c r="A50" s="86" t="s">
        <v>403</v>
      </c>
      <c r="B50" s="124">
        <v>3.75</v>
      </c>
      <c r="C50" s="125">
        <v>1</v>
      </c>
      <c r="D50" s="126">
        <f t="shared" si="2"/>
        <v>3.75</v>
      </c>
    </row>
    <row r="51" spans="1:5">
      <c r="A51" s="86"/>
      <c r="B51" s="124"/>
      <c r="C51" s="125"/>
      <c r="D51" s="126"/>
    </row>
    <row r="52" spans="1:5">
      <c r="A52" s="86" t="s">
        <v>404</v>
      </c>
      <c r="B52" s="124">
        <v>3.75</v>
      </c>
      <c r="C52" s="125">
        <v>1</v>
      </c>
      <c r="D52" s="126">
        <f>B52*C52</f>
        <v>3.75</v>
      </c>
    </row>
    <row r="53" spans="1:5">
      <c r="A53" s="86" t="s">
        <v>405</v>
      </c>
      <c r="B53" s="124">
        <v>3.75</v>
      </c>
      <c r="C53" s="125">
        <v>1</v>
      </c>
      <c r="D53" s="126">
        <f>B53*C53</f>
        <v>3.75</v>
      </c>
    </row>
    <row r="54" spans="1:5">
      <c r="A54" s="86" t="s">
        <v>406</v>
      </c>
      <c r="B54" s="124">
        <v>3.75</v>
      </c>
      <c r="C54" s="125">
        <v>1</v>
      </c>
      <c r="D54" s="126">
        <f>B54*C54</f>
        <v>3.75</v>
      </c>
      <c r="E54" s="106"/>
    </row>
    <row r="55" spans="1:5">
      <c r="A55" s="86" t="s">
        <v>407</v>
      </c>
      <c r="B55" s="124">
        <v>3.75</v>
      </c>
      <c r="C55" s="125">
        <v>1</v>
      </c>
      <c r="D55" s="126">
        <f>B55*C55</f>
        <v>3.75</v>
      </c>
      <c r="E55" s="106"/>
    </row>
    <row r="56" spans="1:5">
      <c r="A56" s="86" t="s">
        <v>408</v>
      </c>
      <c r="B56" s="124">
        <v>3.75</v>
      </c>
      <c r="C56" s="125">
        <v>1</v>
      </c>
      <c r="D56" s="126">
        <f>B56*C56</f>
        <v>3.75</v>
      </c>
    </row>
    <row r="57" spans="1:5">
      <c r="A57" s="86"/>
      <c r="B57" s="124"/>
      <c r="C57" s="125"/>
      <c r="D57" s="126"/>
    </row>
    <row r="58" spans="1:5">
      <c r="A58" s="86" t="s">
        <v>409</v>
      </c>
      <c r="B58" s="124">
        <v>1.4750000000000001</v>
      </c>
      <c r="C58" s="125">
        <v>3</v>
      </c>
      <c r="D58" s="126">
        <f t="shared" ref="D58:D71" si="3">B58*C58</f>
        <v>4.4250000000000007</v>
      </c>
    </row>
    <row r="59" spans="1:5">
      <c r="A59" s="86" t="s">
        <v>421</v>
      </c>
      <c r="B59" s="124">
        <v>2.9750000000000001</v>
      </c>
      <c r="C59" s="125">
        <v>1</v>
      </c>
      <c r="D59" s="126">
        <f t="shared" si="3"/>
        <v>2.9750000000000001</v>
      </c>
    </row>
    <row r="60" spans="1:5">
      <c r="A60" s="86" t="s">
        <v>410</v>
      </c>
      <c r="B60" s="124">
        <v>1.45</v>
      </c>
      <c r="C60" s="125">
        <v>3</v>
      </c>
      <c r="D60" s="126">
        <f t="shared" si="3"/>
        <v>4.3499999999999996</v>
      </c>
    </row>
    <row r="61" spans="1:5">
      <c r="A61" s="86" t="s">
        <v>411</v>
      </c>
      <c r="B61" s="124">
        <v>1.1499999999999999</v>
      </c>
      <c r="C61" s="125">
        <v>5</v>
      </c>
      <c r="D61" s="126">
        <f t="shared" si="3"/>
        <v>5.75</v>
      </c>
    </row>
    <row r="62" spans="1:5">
      <c r="A62" s="86" t="s">
        <v>412</v>
      </c>
      <c r="B62" s="124">
        <v>1.45</v>
      </c>
      <c r="C62" s="125">
        <v>3</v>
      </c>
      <c r="D62" s="126">
        <f t="shared" si="3"/>
        <v>4.3499999999999996</v>
      </c>
    </row>
    <row r="63" spans="1:5">
      <c r="A63" s="86" t="s">
        <v>413</v>
      </c>
      <c r="B63" s="124">
        <v>1.45</v>
      </c>
      <c r="C63" s="125">
        <v>3</v>
      </c>
      <c r="D63" s="126">
        <f t="shared" si="3"/>
        <v>4.3499999999999996</v>
      </c>
    </row>
    <row r="64" spans="1:5">
      <c r="A64" s="86" t="s">
        <v>414</v>
      </c>
      <c r="B64" s="124">
        <v>1.45</v>
      </c>
      <c r="C64" s="125">
        <v>3</v>
      </c>
      <c r="D64" s="126">
        <f t="shared" si="3"/>
        <v>4.3499999999999996</v>
      </c>
    </row>
    <row r="65" spans="1:4">
      <c r="A65" s="86" t="s">
        <v>415</v>
      </c>
      <c r="B65" s="124">
        <v>1.45</v>
      </c>
      <c r="C65" s="125">
        <v>3</v>
      </c>
      <c r="D65" s="126">
        <f t="shared" si="3"/>
        <v>4.3499999999999996</v>
      </c>
    </row>
    <row r="66" spans="1:4">
      <c r="A66" s="86" t="s">
        <v>416</v>
      </c>
      <c r="B66" s="124">
        <v>1.45</v>
      </c>
      <c r="C66" s="125">
        <v>3</v>
      </c>
      <c r="D66" s="126">
        <f t="shared" si="3"/>
        <v>4.3499999999999996</v>
      </c>
    </row>
    <row r="67" spans="1:4">
      <c r="A67" s="86" t="s">
        <v>417</v>
      </c>
      <c r="B67" s="124">
        <v>1.45</v>
      </c>
      <c r="C67" s="125">
        <v>3</v>
      </c>
      <c r="D67" s="126">
        <f t="shared" si="3"/>
        <v>4.3499999999999996</v>
      </c>
    </row>
    <row r="68" spans="1:4">
      <c r="A68" s="86" t="s">
        <v>418</v>
      </c>
      <c r="B68" s="124">
        <v>1.1499999999999999</v>
      </c>
      <c r="C68" s="125">
        <v>5</v>
      </c>
      <c r="D68" s="126">
        <f t="shared" si="3"/>
        <v>5.75</v>
      </c>
    </row>
    <row r="69" spans="1:4">
      <c r="A69" s="86" t="s">
        <v>419</v>
      </c>
      <c r="B69" s="124">
        <v>1.45</v>
      </c>
      <c r="C69" s="125">
        <v>3</v>
      </c>
      <c r="D69" s="126">
        <f t="shared" si="3"/>
        <v>4.3499999999999996</v>
      </c>
    </row>
    <row r="70" spans="1:4">
      <c r="A70" s="86" t="s">
        <v>422</v>
      </c>
      <c r="B70" s="124">
        <v>2.9750000000000001</v>
      </c>
      <c r="C70" s="125">
        <v>1</v>
      </c>
      <c r="D70" s="126">
        <f t="shared" si="3"/>
        <v>2.9750000000000001</v>
      </c>
    </row>
    <row r="71" spans="1:4">
      <c r="A71" s="86" t="s">
        <v>420</v>
      </c>
      <c r="B71" s="124">
        <v>1.4750000000000001</v>
      </c>
      <c r="C71" s="125">
        <v>3</v>
      </c>
      <c r="D71" s="126">
        <f t="shared" si="3"/>
        <v>4.4250000000000007</v>
      </c>
    </row>
    <row r="72" spans="1:4">
      <c r="A72" s="86"/>
      <c r="B72" s="124"/>
      <c r="C72" s="125"/>
      <c r="D72" s="126"/>
    </row>
    <row r="73" spans="1:4">
      <c r="A73" s="86" t="s">
        <v>423</v>
      </c>
      <c r="B73" s="124">
        <v>1.45</v>
      </c>
      <c r="C73" s="125">
        <v>3</v>
      </c>
      <c r="D73" s="126">
        <f t="shared" ref="D73:D79" si="4">B73*C73</f>
        <v>4.3499999999999996</v>
      </c>
    </row>
    <row r="74" spans="1:4">
      <c r="A74" s="86" t="s">
        <v>424</v>
      </c>
      <c r="B74" s="124">
        <v>1.45</v>
      </c>
      <c r="C74" s="125">
        <v>3</v>
      </c>
      <c r="D74" s="126">
        <f t="shared" si="4"/>
        <v>4.3499999999999996</v>
      </c>
    </row>
    <row r="75" spans="1:4">
      <c r="A75" s="86" t="s">
        <v>425</v>
      </c>
      <c r="B75" s="124">
        <v>1.45</v>
      </c>
      <c r="C75" s="125">
        <v>1</v>
      </c>
      <c r="D75" s="126">
        <f t="shared" si="4"/>
        <v>1.45</v>
      </c>
    </row>
    <row r="76" spans="1:4">
      <c r="A76" s="86" t="s">
        <v>429</v>
      </c>
      <c r="B76" s="124">
        <v>2.95</v>
      </c>
      <c r="C76" s="125">
        <v>1</v>
      </c>
      <c r="D76" s="126">
        <f t="shared" si="4"/>
        <v>2.95</v>
      </c>
    </row>
    <row r="77" spans="1:4">
      <c r="A77" s="86" t="s">
        <v>426</v>
      </c>
      <c r="B77" s="124">
        <v>1.45</v>
      </c>
      <c r="C77" s="125">
        <v>1</v>
      </c>
      <c r="D77" s="126">
        <f t="shared" si="4"/>
        <v>1.45</v>
      </c>
    </row>
    <row r="78" spans="1:4">
      <c r="A78" s="86" t="s">
        <v>427</v>
      </c>
      <c r="B78" s="124">
        <v>1.45</v>
      </c>
      <c r="C78" s="125">
        <v>3</v>
      </c>
      <c r="D78" s="126">
        <f t="shared" si="4"/>
        <v>4.3499999999999996</v>
      </c>
    </row>
    <row r="79" spans="1:4">
      <c r="A79" s="86" t="s">
        <v>428</v>
      </c>
      <c r="B79" s="124">
        <v>1.45</v>
      </c>
      <c r="C79" s="125">
        <v>3</v>
      </c>
      <c r="D79" s="126">
        <f t="shared" si="4"/>
        <v>4.3499999999999996</v>
      </c>
    </row>
    <row r="80" spans="1:4">
      <c r="A80" s="94"/>
      <c r="B80" s="103"/>
      <c r="C80" s="104"/>
      <c r="D80" s="105"/>
    </row>
    <row r="81" spans="1:4">
      <c r="A81" s="94"/>
      <c r="B81" s="103"/>
      <c r="C81" s="104"/>
      <c r="D81" s="105"/>
    </row>
    <row r="82" spans="1:4">
      <c r="A82" s="94"/>
      <c r="B82" s="103"/>
      <c r="C82" s="104"/>
      <c r="D82" s="105"/>
    </row>
    <row r="83" spans="1:4">
      <c r="A83" s="94"/>
      <c r="B83" s="103"/>
      <c r="C83" s="104"/>
      <c r="D83" s="105"/>
    </row>
    <row r="84" spans="1:4">
      <c r="A84" s="94"/>
      <c r="B84" s="103"/>
      <c r="C84" s="104"/>
      <c r="D84" s="105"/>
    </row>
    <row r="85" spans="1:4">
      <c r="A85" s="94"/>
      <c r="B85" s="103"/>
      <c r="C85" s="104"/>
      <c r="D85" s="105"/>
    </row>
    <row r="86" spans="1:4">
      <c r="A86" s="94"/>
      <c r="B86" s="103"/>
      <c r="C86" s="104"/>
      <c r="D86" s="105"/>
    </row>
    <row r="87" spans="1:4">
      <c r="A87" s="94"/>
      <c r="B87" s="103"/>
      <c r="C87" s="104"/>
      <c r="D87" s="105"/>
    </row>
    <row r="88" spans="1:4">
      <c r="A88" s="94"/>
      <c r="B88" s="103"/>
      <c r="C88" s="104"/>
      <c r="D88" s="105"/>
    </row>
    <row r="89" spans="1:4">
      <c r="A89" s="94"/>
      <c r="B89" s="103"/>
      <c r="C89" s="104"/>
      <c r="D89" s="105"/>
    </row>
    <row r="90" spans="1:4">
      <c r="A90" s="94"/>
      <c r="B90" s="103"/>
      <c r="C90" s="104"/>
      <c r="D90" s="105"/>
    </row>
    <row r="91" spans="1:4">
      <c r="A91" s="94"/>
      <c r="B91" s="103"/>
      <c r="C91" s="104"/>
      <c r="D91" s="105"/>
    </row>
    <row r="92" spans="1:4">
      <c r="A92" s="94"/>
      <c r="B92" s="103"/>
      <c r="C92" s="104"/>
      <c r="D92" s="105"/>
    </row>
    <row r="93" spans="1:4">
      <c r="A93" s="94"/>
      <c r="B93" s="103"/>
      <c r="C93" s="104"/>
      <c r="D93" s="105"/>
    </row>
    <row r="94" spans="1:4">
      <c r="A94" s="94"/>
      <c r="B94" s="103"/>
      <c r="C94" s="104"/>
      <c r="D94" s="105"/>
    </row>
    <row r="95" spans="1:4">
      <c r="A95" s="94"/>
      <c r="B95" s="103"/>
      <c r="C95" s="104"/>
      <c r="D95" s="105"/>
    </row>
    <row r="96" spans="1:4">
      <c r="A96" s="94"/>
      <c r="B96" s="103"/>
      <c r="C96" s="104"/>
      <c r="D96" s="105"/>
    </row>
    <row r="97" spans="1:4">
      <c r="A97" s="94"/>
      <c r="B97" s="103"/>
      <c r="C97" s="104"/>
      <c r="D97" s="105"/>
    </row>
    <row r="98" spans="1:4">
      <c r="A98" s="94"/>
      <c r="B98" s="103"/>
      <c r="C98" s="104"/>
      <c r="D98" s="105"/>
    </row>
    <row r="99" spans="1:4">
      <c r="A99" s="94"/>
      <c r="B99" s="103"/>
      <c r="C99" s="104"/>
      <c r="D99" s="105"/>
    </row>
    <row r="100" spans="1:4">
      <c r="A100" s="94"/>
      <c r="B100" s="103"/>
      <c r="C100" s="104"/>
      <c r="D100" s="105"/>
    </row>
    <row r="101" spans="1:4">
      <c r="A101" s="94"/>
      <c r="B101" s="103"/>
      <c r="C101" s="104"/>
      <c r="D101" s="105"/>
    </row>
    <row r="102" spans="1:4">
      <c r="A102" s="94"/>
      <c r="B102" s="103"/>
      <c r="C102" s="104"/>
      <c r="D102" s="105"/>
    </row>
    <row r="103" spans="1:4">
      <c r="A103" s="94"/>
      <c r="B103" s="103"/>
      <c r="C103" s="104"/>
      <c r="D103" s="105"/>
    </row>
    <row r="104" spans="1:4">
      <c r="A104" s="94"/>
      <c r="B104" s="103"/>
      <c r="C104" s="104"/>
      <c r="D104" s="105"/>
    </row>
    <row r="105" spans="1:4">
      <c r="A105" s="94"/>
      <c r="B105" s="103"/>
      <c r="C105" s="104"/>
      <c r="D105" s="105"/>
    </row>
    <row r="106" spans="1:4">
      <c r="A106" s="94"/>
      <c r="B106" s="103"/>
      <c r="C106" s="104"/>
      <c r="D106" s="105"/>
    </row>
    <row r="107" spans="1:4">
      <c r="A107" s="94"/>
      <c r="B107" s="103"/>
      <c r="C107" s="104"/>
      <c r="D107" s="105"/>
    </row>
    <row r="108" spans="1:4">
      <c r="A108" s="94"/>
      <c r="B108" s="103"/>
      <c r="C108" s="104"/>
      <c r="D108" s="105"/>
    </row>
    <row r="109" spans="1:4">
      <c r="A109" s="94"/>
      <c r="B109" s="103"/>
      <c r="C109" s="104"/>
      <c r="D109" s="105"/>
    </row>
    <row r="110" spans="1:4">
      <c r="A110" s="94"/>
      <c r="B110" s="103"/>
      <c r="C110" s="104"/>
      <c r="D110" s="105"/>
    </row>
    <row r="111" spans="1:4">
      <c r="A111" s="94"/>
      <c r="B111" s="103"/>
      <c r="C111" s="104"/>
      <c r="D111" s="105"/>
    </row>
    <row r="112" spans="1:4">
      <c r="A112" s="94"/>
      <c r="B112" s="103"/>
      <c r="C112" s="104"/>
      <c r="D112" s="105"/>
    </row>
    <row r="113" spans="1:5">
      <c r="A113" s="94"/>
      <c r="B113" s="103"/>
      <c r="C113" s="104"/>
      <c r="D113" s="105"/>
    </row>
    <row r="114" spans="1:5">
      <c r="A114" s="94"/>
      <c r="B114" s="103"/>
      <c r="C114" s="104"/>
      <c r="D114" s="105"/>
    </row>
    <row r="115" spans="1:5">
      <c r="A115" s="94"/>
      <c r="B115" s="103"/>
      <c r="C115" s="104"/>
      <c r="D115" s="105"/>
    </row>
    <row r="116" spans="1:5">
      <c r="A116" s="94"/>
      <c r="B116" s="103"/>
      <c r="C116" s="104"/>
      <c r="D116" s="105"/>
    </row>
    <row r="117" spans="1:5">
      <c r="A117" s="94"/>
      <c r="B117" s="103"/>
      <c r="C117" s="104"/>
      <c r="D117" s="105"/>
    </row>
    <row r="118" spans="1:5">
      <c r="A118" s="94"/>
      <c r="B118" s="103"/>
      <c r="C118" s="104"/>
      <c r="D118" s="105"/>
    </row>
    <row r="119" spans="1:5">
      <c r="A119" s="94"/>
      <c r="B119" s="103"/>
      <c r="C119" s="104"/>
      <c r="D119" s="105"/>
    </row>
    <row r="120" spans="1:5">
      <c r="A120" s="94"/>
      <c r="B120" s="103"/>
      <c r="C120" s="104"/>
      <c r="D120" s="105"/>
    </row>
    <row r="121" spans="1:5">
      <c r="A121" s="94"/>
      <c r="B121" s="103"/>
      <c r="C121" s="104"/>
      <c r="D121" s="105"/>
    </row>
    <row r="122" spans="1:5">
      <c r="A122" s="94"/>
      <c r="B122" s="103"/>
      <c r="C122" s="104"/>
      <c r="D122" s="105"/>
    </row>
    <row r="123" spans="1:5">
      <c r="A123" s="94"/>
      <c r="B123" s="103"/>
      <c r="C123" s="104"/>
      <c r="D123" s="105"/>
    </row>
    <row r="124" spans="1:5">
      <c r="A124" s="94"/>
      <c r="B124" s="103"/>
      <c r="C124" s="104"/>
      <c r="D124" s="105"/>
    </row>
    <row r="125" spans="1:5">
      <c r="A125" s="94"/>
      <c r="B125" s="103"/>
      <c r="C125" s="104"/>
      <c r="D125" s="105"/>
    </row>
    <row r="126" spans="1:5">
      <c r="A126" s="94"/>
      <c r="B126" s="103"/>
      <c r="C126" s="104"/>
      <c r="D126" s="105"/>
    </row>
    <row r="127" spans="1:5">
      <c r="A127" s="94"/>
      <c r="B127" s="103"/>
      <c r="C127" s="104"/>
      <c r="D127" s="108"/>
      <c r="E127" s="106"/>
    </row>
    <row r="128" spans="1:5">
      <c r="A128" s="94"/>
      <c r="B128" s="103"/>
      <c r="C128" s="104"/>
      <c r="D128" s="105"/>
    </row>
    <row r="129" spans="1:5">
      <c r="A129" s="94"/>
      <c r="B129" s="103"/>
      <c r="C129" s="104"/>
      <c r="D129" s="105"/>
    </row>
    <row r="130" spans="1:5">
      <c r="A130" s="94"/>
      <c r="B130" s="103"/>
      <c r="C130" s="104"/>
      <c r="D130" s="105"/>
    </row>
    <row r="131" spans="1:5">
      <c r="A131" s="94"/>
      <c r="B131" s="103"/>
      <c r="C131" s="104"/>
      <c r="D131" s="105"/>
    </row>
    <row r="132" spans="1:5">
      <c r="A132" s="94"/>
      <c r="B132" s="103"/>
      <c r="C132" s="104"/>
      <c r="D132" s="105"/>
    </row>
    <row r="133" spans="1:5">
      <c r="A133" s="94"/>
      <c r="B133" s="103"/>
      <c r="C133" s="104"/>
      <c r="D133" s="105"/>
    </row>
    <row r="134" spans="1:5">
      <c r="A134" s="94"/>
      <c r="B134" s="103"/>
      <c r="C134" s="104"/>
      <c r="D134" s="105"/>
    </row>
    <row r="135" spans="1:5">
      <c r="A135" s="94"/>
      <c r="B135" s="103"/>
      <c r="C135" s="104"/>
      <c r="D135" s="105"/>
    </row>
    <row r="136" spans="1:5">
      <c r="A136" s="94"/>
      <c r="B136" s="103"/>
      <c r="C136" s="104"/>
      <c r="D136" s="105"/>
    </row>
    <row r="137" spans="1:5">
      <c r="A137" s="94"/>
      <c r="B137" s="103"/>
      <c r="C137" s="104"/>
      <c r="D137" s="105"/>
    </row>
    <row r="138" spans="1:5">
      <c r="A138" s="94"/>
      <c r="B138" s="103"/>
      <c r="C138" s="104"/>
      <c r="D138" s="105"/>
    </row>
    <row r="139" spans="1:5">
      <c r="A139" s="94"/>
      <c r="B139" s="103"/>
      <c r="C139" s="104"/>
      <c r="D139" s="105"/>
    </row>
    <row r="140" spans="1:5">
      <c r="A140" s="94"/>
      <c r="B140" s="103"/>
      <c r="C140" s="104"/>
      <c r="D140" s="105"/>
    </row>
    <row r="142" spans="1:5" s="111" customFormat="1">
      <c r="A142" s="109"/>
      <c r="B142" s="103"/>
      <c r="C142" s="104"/>
      <c r="D142" s="110"/>
      <c r="E142" s="106"/>
    </row>
    <row r="143" spans="1:5">
      <c r="A143" s="94"/>
      <c r="B143" s="103"/>
      <c r="C143" s="104"/>
      <c r="D143" s="105"/>
    </row>
    <row r="144" spans="1:5">
      <c r="A144" s="94"/>
      <c r="B144" s="103"/>
      <c r="C144" s="104"/>
      <c r="D144" s="105"/>
    </row>
    <row r="146" spans="1:4">
      <c r="A146" s="109"/>
      <c r="B146" s="112"/>
      <c r="C146" s="113"/>
      <c r="D146" s="110"/>
    </row>
    <row r="147" spans="1:4">
      <c r="A147" s="94"/>
      <c r="B147" s="103"/>
      <c r="C147" s="104"/>
      <c r="D147" s="105"/>
    </row>
    <row r="148" spans="1:4">
      <c r="A148" s="94"/>
      <c r="B148" s="103"/>
      <c r="C148" s="104"/>
      <c r="D148" s="105"/>
    </row>
    <row r="149" spans="1:4">
      <c r="A149" s="94"/>
      <c r="B149" s="103"/>
      <c r="C149" s="104"/>
      <c r="D149" s="105"/>
    </row>
    <row r="150" spans="1:4">
      <c r="A150" s="94"/>
      <c r="B150" s="103"/>
      <c r="C150" s="104"/>
      <c r="D150" s="105"/>
    </row>
    <row r="151" spans="1:4">
      <c r="A151" s="94"/>
      <c r="B151" s="103"/>
      <c r="C151" s="104"/>
      <c r="D151" s="105"/>
    </row>
    <row r="152" spans="1:4">
      <c r="A152" s="94"/>
      <c r="B152" s="103"/>
      <c r="C152" s="104"/>
      <c r="D152" s="105"/>
    </row>
    <row r="153" spans="1:4">
      <c r="A153" s="94"/>
      <c r="B153" s="103"/>
      <c r="C153" s="104"/>
      <c r="D153" s="105"/>
    </row>
    <row r="154" spans="1:4">
      <c r="A154" s="94"/>
      <c r="B154" s="103"/>
      <c r="C154" s="104"/>
      <c r="D154" s="105"/>
    </row>
    <row r="155" spans="1:4">
      <c r="A155" s="94"/>
      <c r="B155" s="103"/>
      <c r="C155" s="104"/>
      <c r="D155" s="105"/>
    </row>
    <row r="156" spans="1:4">
      <c r="A156" s="94"/>
      <c r="B156" s="103"/>
      <c r="C156" s="104"/>
      <c r="D156" s="105"/>
    </row>
    <row r="157" spans="1:4">
      <c r="A157" s="94"/>
      <c r="B157" s="103"/>
      <c r="C157" s="104"/>
      <c r="D157" s="105"/>
    </row>
    <row r="158" spans="1:4">
      <c r="A158" s="94"/>
      <c r="B158" s="103"/>
      <c r="C158" s="104"/>
      <c r="D158" s="105"/>
    </row>
  </sheetData>
  <sheetProtection password="C9C8" sheet="1" objects="1" scenarios="1"/>
  <pageMargins left="0.7" right="0.7" top="0.75" bottom="0.75" header="0.3" footer="0.3"/>
  <pageSetup paperSize="9"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A50" workbookViewId="0">
      <selection activeCell="G77" sqref="G77"/>
    </sheetView>
  </sheetViews>
  <sheetFormatPr defaultRowHeight="12"/>
  <cols>
    <col min="1" max="1" width="7.7109375" style="129" customWidth="1"/>
    <col min="2" max="3" width="7.7109375" style="134" customWidth="1"/>
    <col min="4" max="4" width="7.7109375" style="140" customWidth="1"/>
    <col min="5" max="5" width="7.7109375" style="134" customWidth="1"/>
    <col min="6" max="6" width="7.7109375" style="132" customWidth="1"/>
    <col min="7" max="7" width="7.7109375" style="133" customWidth="1"/>
    <col min="8" max="16384" width="9.140625" style="134"/>
  </cols>
  <sheetData>
    <row r="1" spans="1:7" s="92" customFormat="1">
      <c r="A1" s="78" t="s">
        <v>4</v>
      </c>
      <c r="B1" s="118"/>
      <c r="C1" s="118"/>
      <c r="D1" s="141"/>
      <c r="E1" s="78" t="s">
        <v>6</v>
      </c>
      <c r="F1" s="142"/>
      <c r="G1" s="143"/>
    </row>
    <row r="2" spans="1:7" s="127" customFormat="1" ht="39.75">
      <c r="A2" s="144" t="s">
        <v>430</v>
      </c>
      <c r="B2" s="145" t="s">
        <v>448</v>
      </c>
      <c r="C2" s="146" t="s">
        <v>449</v>
      </c>
      <c r="D2" s="147" t="s">
        <v>450</v>
      </c>
      <c r="E2" s="145" t="s">
        <v>448</v>
      </c>
      <c r="F2" s="146" t="s">
        <v>497</v>
      </c>
      <c r="G2" s="148" t="s">
        <v>498</v>
      </c>
    </row>
    <row r="3" spans="1:7" s="93" customFormat="1">
      <c r="A3" s="82"/>
      <c r="B3" s="120" t="s">
        <v>457</v>
      </c>
      <c r="C3" s="120" t="s">
        <v>457</v>
      </c>
      <c r="D3" s="149" t="s">
        <v>457</v>
      </c>
      <c r="E3" s="120"/>
      <c r="F3" s="120" t="s">
        <v>457</v>
      </c>
      <c r="G3" s="150" t="s">
        <v>457</v>
      </c>
    </row>
    <row r="4" spans="1:7" s="128" customFormat="1">
      <c r="A4" s="151" t="s">
        <v>232</v>
      </c>
      <c r="B4" s="152"/>
      <c r="C4" s="152"/>
      <c r="D4" s="153">
        <v>9.52</v>
      </c>
      <c r="E4" s="152"/>
      <c r="F4" s="154"/>
      <c r="G4" s="155"/>
    </row>
    <row r="5" spans="1:7" s="128" customFormat="1">
      <c r="A5" s="151" t="s">
        <v>233</v>
      </c>
      <c r="B5" s="152"/>
      <c r="C5" s="152"/>
      <c r="D5" s="153">
        <v>9.43</v>
      </c>
      <c r="E5" s="152"/>
      <c r="F5" s="154"/>
      <c r="G5" s="155"/>
    </row>
    <row r="6" spans="1:7" s="128" customFormat="1">
      <c r="A6" s="151" t="s">
        <v>234</v>
      </c>
      <c r="B6" s="152"/>
      <c r="C6" s="152"/>
      <c r="D6" s="153">
        <v>9.24</v>
      </c>
      <c r="E6" s="152"/>
      <c r="F6" s="154"/>
      <c r="G6" s="155"/>
    </row>
    <row r="7" spans="1:7" s="128" customFormat="1">
      <c r="A7" s="151" t="s">
        <v>235</v>
      </c>
      <c r="B7" s="152"/>
      <c r="C7" s="152"/>
      <c r="D7" s="153">
        <v>9.24</v>
      </c>
      <c r="E7" s="152"/>
      <c r="F7" s="154"/>
      <c r="G7" s="155"/>
    </row>
    <row r="8" spans="1:7">
      <c r="A8" s="156" t="s">
        <v>283</v>
      </c>
      <c r="B8" s="157">
        <v>13.05</v>
      </c>
      <c r="C8" s="157"/>
      <c r="D8" s="158"/>
      <c r="E8" s="157">
        <f t="shared" ref="E8:E62" si="0">B8</f>
        <v>13.05</v>
      </c>
      <c r="F8" s="159"/>
      <c r="G8" s="160"/>
    </row>
    <row r="9" spans="1:7">
      <c r="A9" s="156" t="s">
        <v>280</v>
      </c>
      <c r="B9" s="157">
        <v>24.9</v>
      </c>
      <c r="C9" s="157"/>
      <c r="D9" s="158"/>
      <c r="E9" s="157">
        <f t="shared" si="0"/>
        <v>24.9</v>
      </c>
      <c r="F9" s="159"/>
      <c r="G9" s="160"/>
    </row>
    <row r="10" spans="1:7" s="128" customFormat="1">
      <c r="A10" s="151" t="s">
        <v>265</v>
      </c>
      <c r="B10" s="152"/>
      <c r="C10" s="152">
        <v>4.6399999999999997</v>
      </c>
      <c r="D10" s="153"/>
      <c r="E10" s="152"/>
      <c r="F10" s="154"/>
      <c r="G10" s="155"/>
    </row>
    <row r="11" spans="1:7">
      <c r="A11" s="156" t="s">
        <v>431</v>
      </c>
      <c r="B11" s="157">
        <v>7.6449999999999996</v>
      </c>
      <c r="C11" s="157"/>
      <c r="D11" s="158"/>
      <c r="E11" s="157">
        <f t="shared" si="0"/>
        <v>7.6449999999999996</v>
      </c>
      <c r="F11" s="159"/>
      <c r="G11" s="160"/>
    </row>
    <row r="12" spans="1:7" s="128" customFormat="1">
      <c r="A12" s="151" t="s">
        <v>294</v>
      </c>
      <c r="B12" s="152">
        <v>14.24</v>
      </c>
      <c r="C12" s="152"/>
      <c r="D12" s="153"/>
      <c r="E12" s="152">
        <f t="shared" si="0"/>
        <v>14.24</v>
      </c>
      <c r="F12" s="154"/>
      <c r="G12" s="155"/>
    </row>
    <row r="13" spans="1:7" s="128" customFormat="1">
      <c r="A13" s="151" t="s">
        <v>295</v>
      </c>
      <c r="B13" s="152">
        <v>8.6140000000000008</v>
      </c>
      <c r="C13" s="152"/>
      <c r="D13" s="153"/>
      <c r="E13" s="152">
        <f t="shared" si="0"/>
        <v>8.6140000000000008</v>
      </c>
      <c r="F13" s="154"/>
      <c r="G13" s="155"/>
    </row>
    <row r="14" spans="1:7" s="128" customFormat="1">
      <c r="A14" s="151" t="s">
        <v>296</v>
      </c>
      <c r="B14" s="152">
        <v>12.365</v>
      </c>
      <c r="C14" s="152"/>
      <c r="D14" s="153"/>
      <c r="E14" s="152">
        <f t="shared" si="0"/>
        <v>12.365</v>
      </c>
      <c r="F14" s="154"/>
      <c r="G14" s="155"/>
    </row>
    <row r="15" spans="1:7" s="128" customFormat="1">
      <c r="A15" s="151" t="s">
        <v>432</v>
      </c>
      <c r="B15" s="152">
        <v>12.074999999999999</v>
      </c>
      <c r="C15" s="152"/>
      <c r="D15" s="153"/>
      <c r="E15" s="152">
        <f t="shared" si="0"/>
        <v>12.074999999999999</v>
      </c>
      <c r="F15" s="154"/>
      <c r="G15" s="155"/>
    </row>
    <row r="16" spans="1:7">
      <c r="A16" s="156" t="s">
        <v>226</v>
      </c>
      <c r="B16" s="157">
        <f>12.03+0.533+0.533</f>
        <v>13.095999999999998</v>
      </c>
      <c r="C16" s="157"/>
      <c r="D16" s="158">
        <v>34.624000000000002</v>
      </c>
      <c r="E16" s="157">
        <f t="shared" si="0"/>
        <v>13.095999999999998</v>
      </c>
      <c r="F16" s="157">
        <f>D16</f>
        <v>34.624000000000002</v>
      </c>
      <c r="G16" s="160"/>
    </row>
    <row r="17" spans="1:7" s="128" customFormat="1">
      <c r="A17" s="151" t="s">
        <v>291</v>
      </c>
      <c r="B17" s="152"/>
      <c r="C17" s="152">
        <v>3.2440000000000002</v>
      </c>
      <c r="D17" s="153"/>
      <c r="E17" s="152"/>
      <c r="F17" s="154"/>
      <c r="G17" s="155"/>
    </row>
    <row r="18" spans="1:7" s="128" customFormat="1">
      <c r="A18" s="151" t="s">
        <v>292</v>
      </c>
      <c r="B18" s="152"/>
      <c r="C18" s="152">
        <v>3.2440000000000002</v>
      </c>
      <c r="D18" s="153"/>
      <c r="E18" s="152"/>
      <c r="F18" s="154"/>
      <c r="G18" s="155"/>
    </row>
    <row r="19" spans="1:7" s="135" customFormat="1">
      <c r="A19" s="156" t="s">
        <v>293</v>
      </c>
      <c r="B19" s="161">
        <v>19.873999999999999</v>
      </c>
      <c r="C19" s="161"/>
      <c r="D19" s="162"/>
      <c r="E19" s="161">
        <f t="shared" si="0"/>
        <v>19.873999999999999</v>
      </c>
      <c r="F19" s="163"/>
      <c r="G19" s="164"/>
    </row>
    <row r="20" spans="1:7" s="128" customFormat="1">
      <c r="A20" s="151" t="s">
        <v>433</v>
      </c>
      <c r="B20" s="152">
        <v>9.06</v>
      </c>
      <c r="C20" s="152"/>
      <c r="D20" s="153"/>
      <c r="E20" s="152">
        <f t="shared" si="0"/>
        <v>9.06</v>
      </c>
      <c r="F20" s="154"/>
      <c r="G20" s="155"/>
    </row>
    <row r="21" spans="1:7" s="128" customFormat="1">
      <c r="A21" s="151" t="s">
        <v>434</v>
      </c>
      <c r="B21" s="152">
        <v>8.5299999999999994</v>
      </c>
      <c r="C21" s="152"/>
      <c r="D21" s="153"/>
      <c r="E21" s="152">
        <f t="shared" si="0"/>
        <v>8.5299999999999994</v>
      </c>
      <c r="F21" s="154"/>
      <c r="G21" s="155"/>
    </row>
    <row r="22" spans="1:7" s="135" customFormat="1">
      <c r="A22" s="156" t="s">
        <v>227</v>
      </c>
      <c r="B22" s="161">
        <v>4.16</v>
      </c>
      <c r="C22" s="161"/>
      <c r="D22" s="162">
        <v>15.8</v>
      </c>
      <c r="E22" s="161">
        <f t="shared" si="0"/>
        <v>4.16</v>
      </c>
      <c r="F22" s="161">
        <f>D22</f>
        <v>15.8</v>
      </c>
      <c r="G22" s="164">
        <f>3.44+(11.47+10.22)*(0.5+0.25)</f>
        <v>19.707500000000003</v>
      </c>
    </row>
    <row r="23" spans="1:7" s="135" customFormat="1">
      <c r="A23" s="156" t="s">
        <v>228</v>
      </c>
      <c r="B23" s="161">
        <v>4.16</v>
      </c>
      <c r="C23" s="161"/>
      <c r="D23" s="162">
        <v>15.8</v>
      </c>
      <c r="E23" s="161">
        <f t="shared" si="0"/>
        <v>4.16</v>
      </c>
      <c r="F23" s="161">
        <f>D23</f>
        <v>15.8</v>
      </c>
      <c r="G23" s="164">
        <f>3.44+(11.47+10.22)*(0.5+0.25)</f>
        <v>19.707500000000003</v>
      </c>
    </row>
    <row r="24" spans="1:7" s="135" customFormat="1">
      <c r="A24" s="156" t="s">
        <v>224</v>
      </c>
      <c r="B24" s="161">
        <v>12.24</v>
      </c>
      <c r="C24" s="161">
        <v>9</v>
      </c>
      <c r="D24" s="162"/>
      <c r="E24" s="161">
        <f t="shared" si="0"/>
        <v>12.24</v>
      </c>
      <c r="F24" s="163"/>
      <c r="G24" s="164"/>
    </row>
    <row r="25" spans="1:7" s="128" customFormat="1">
      <c r="A25" s="151" t="s">
        <v>198</v>
      </c>
      <c r="B25" s="152">
        <v>17.010000000000002</v>
      </c>
      <c r="C25" s="152">
        <v>9</v>
      </c>
      <c r="D25" s="153"/>
      <c r="E25" s="152">
        <f t="shared" si="0"/>
        <v>17.010000000000002</v>
      </c>
      <c r="F25" s="154"/>
      <c r="G25" s="155"/>
    </row>
    <row r="26" spans="1:7" s="128" customFormat="1">
      <c r="A26" s="151" t="s">
        <v>199</v>
      </c>
      <c r="B26" s="152">
        <v>4.79</v>
      </c>
      <c r="C26" s="152">
        <v>7.2</v>
      </c>
      <c r="D26" s="153"/>
      <c r="E26" s="152">
        <f t="shared" si="0"/>
        <v>4.79</v>
      </c>
      <c r="F26" s="154"/>
      <c r="G26" s="155"/>
    </row>
    <row r="27" spans="1:7" s="128" customFormat="1">
      <c r="A27" s="151" t="s">
        <v>200</v>
      </c>
      <c r="B27" s="152">
        <v>5.7</v>
      </c>
      <c r="C27" s="152">
        <v>3.24</v>
      </c>
      <c r="D27" s="153"/>
      <c r="E27" s="152">
        <f t="shared" si="0"/>
        <v>5.7</v>
      </c>
      <c r="F27" s="154"/>
      <c r="G27" s="155"/>
    </row>
    <row r="28" spans="1:7" s="128" customFormat="1">
      <c r="A28" s="151" t="s">
        <v>202</v>
      </c>
      <c r="B28" s="152"/>
      <c r="C28" s="152">
        <v>8.41</v>
      </c>
      <c r="D28" s="153"/>
      <c r="E28" s="152"/>
      <c r="F28" s="154"/>
      <c r="G28" s="155"/>
    </row>
    <row r="29" spans="1:7" s="136" customFormat="1">
      <c r="A29" s="151" t="s">
        <v>207</v>
      </c>
      <c r="B29" s="165"/>
      <c r="C29" s="152">
        <v>8.41</v>
      </c>
      <c r="D29" s="166"/>
      <c r="E29" s="165"/>
      <c r="F29" s="167"/>
      <c r="G29" s="168"/>
    </row>
    <row r="30" spans="1:7" s="128" customFormat="1">
      <c r="A30" s="151" t="s">
        <v>208</v>
      </c>
      <c r="B30" s="152"/>
      <c r="C30" s="152">
        <v>8.41</v>
      </c>
      <c r="D30" s="153"/>
      <c r="E30" s="152"/>
      <c r="F30" s="154"/>
      <c r="G30" s="155"/>
    </row>
    <row r="31" spans="1:7" s="128" customFormat="1">
      <c r="A31" s="151" t="s">
        <v>209</v>
      </c>
      <c r="B31" s="152"/>
      <c r="C31" s="152">
        <v>8.6999999999999993</v>
      </c>
      <c r="D31" s="153"/>
      <c r="E31" s="152"/>
      <c r="F31" s="154"/>
      <c r="G31" s="155"/>
    </row>
    <row r="32" spans="1:7" s="128" customFormat="1">
      <c r="A32" s="151" t="s">
        <v>210</v>
      </c>
      <c r="B32" s="152"/>
      <c r="C32" s="152">
        <v>8.41</v>
      </c>
      <c r="D32" s="169"/>
      <c r="E32" s="152"/>
      <c r="F32" s="154"/>
      <c r="G32" s="155"/>
    </row>
    <row r="33" spans="1:7" s="128" customFormat="1">
      <c r="A33" s="151" t="s">
        <v>211</v>
      </c>
      <c r="B33" s="152"/>
      <c r="C33" s="152">
        <v>8.6999999999999993</v>
      </c>
      <c r="D33" s="169"/>
      <c r="E33" s="152"/>
      <c r="F33" s="154"/>
      <c r="G33" s="155"/>
    </row>
    <row r="34" spans="1:7" s="128" customFormat="1">
      <c r="A34" s="151" t="s">
        <v>212</v>
      </c>
      <c r="B34" s="152">
        <v>6.59</v>
      </c>
      <c r="C34" s="152">
        <v>8.64</v>
      </c>
      <c r="D34" s="153"/>
      <c r="E34" s="152">
        <f t="shared" si="0"/>
        <v>6.59</v>
      </c>
      <c r="F34" s="154"/>
      <c r="G34" s="155"/>
    </row>
    <row r="35" spans="1:7" s="128" customFormat="1">
      <c r="A35" s="151" t="s">
        <v>213</v>
      </c>
      <c r="B35" s="152"/>
      <c r="C35" s="152">
        <v>8.41</v>
      </c>
      <c r="D35" s="169"/>
      <c r="E35" s="152"/>
      <c r="F35" s="154"/>
      <c r="G35" s="155"/>
    </row>
    <row r="36" spans="1:7" s="128" customFormat="1">
      <c r="A36" s="151" t="s">
        <v>214</v>
      </c>
      <c r="B36" s="152"/>
      <c r="C36" s="152">
        <v>8.41</v>
      </c>
      <c r="D36" s="153"/>
      <c r="E36" s="152"/>
      <c r="F36" s="154"/>
      <c r="G36" s="155"/>
    </row>
    <row r="37" spans="1:7" s="128" customFormat="1">
      <c r="A37" s="151" t="s">
        <v>215</v>
      </c>
      <c r="B37" s="152"/>
      <c r="C37" s="152">
        <v>8.41</v>
      </c>
      <c r="D37" s="153"/>
      <c r="E37" s="152"/>
      <c r="F37" s="154"/>
      <c r="G37" s="155"/>
    </row>
    <row r="38" spans="1:7" s="136" customFormat="1">
      <c r="A38" s="151" t="s">
        <v>216</v>
      </c>
      <c r="B38" s="165"/>
      <c r="C38" s="152">
        <v>8.41</v>
      </c>
      <c r="D38" s="166"/>
      <c r="E38" s="165"/>
      <c r="F38" s="167"/>
      <c r="G38" s="168"/>
    </row>
    <row r="39" spans="1:7" s="128" customFormat="1">
      <c r="A39" s="151" t="s">
        <v>217</v>
      </c>
      <c r="B39" s="152"/>
      <c r="C39" s="152">
        <v>8.41</v>
      </c>
      <c r="D39" s="153"/>
      <c r="E39" s="152"/>
      <c r="F39" s="154"/>
      <c r="G39" s="155"/>
    </row>
    <row r="40" spans="1:7" s="128" customFormat="1">
      <c r="A40" s="151" t="s">
        <v>218</v>
      </c>
      <c r="B40" s="152"/>
      <c r="C40" s="152">
        <v>8.41</v>
      </c>
      <c r="D40" s="153"/>
      <c r="E40" s="152"/>
      <c r="F40" s="154"/>
      <c r="G40" s="155"/>
    </row>
    <row r="41" spans="1:7" s="128" customFormat="1">
      <c r="A41" s="151" t="s">
        <v>219</v>
      </c>
      <c r="B41" s="152"/>
      <c r="C41" s="152">
        <v>12.03</v>
      </c>
      <c r="D41" s="153"/>
      <c r="E41" s="152"/>
      <c r="F41" s="154"/>
      <c r="G41" s="155"/>
    </row>
    <row r="42" spans="1:7" s="128" customFormat="1">
      <c r="A42" s="151" t="s">
        <v>220</v>
      </c>
      <c r="B42" s="152"/>
      <c r="C42" s="152">
        <v>8.41</v>
      </c>
      <c r="D42" s="153"/>
      <c r="E42" s="152"/>
      <c r="F42" s="154"/>
      <c r="G42" s="155"/>
    </row>
    <row r="43" spans="1:7" s="128" customFormat="1">
      <c r="A43" s="151" t="s">
        <v>221</v>
      </c>
      <c r="B43" s="152">
        <v>3.84</v>
      </c>
      <c r="C43" s="152">
        <v>8.64</v>
      </c>
      <c r="D43" s="153"/>
      <c r="E43" s="152">
        <f t="shared" si="0"/>
        <v>3.84</v>
      </c>
      <c r="F43" s="154"/>
      <c r="G43" s="155"/>
    </row>
    <row r="44" spans="1:7" s="128" customFormat="1">
      <c r="A44" s="151" t="s">
        <v>222</v>
      </c>
      <c r="B44" s="152">
        <v>3.84</v>
      </c>
      <c r="C44" s="152">
        <v>8.64</v>
      </c>
      <c r="D44" s="169"/>
      <c r="E44" s="152">
        <f t="shared" si="0"/>
        <v>3.84</v>
      </c>
      <c r="F44" s="154"/>
      <c r="G44" s="155"/>
    </row>
    <row r="45" spans="1:7" s="128" customFormat="1">
      <c r="A45" s="151" t="s">
        <v>435</v>
      </c>
      <c r="B45" s="152"/>
      <c r="C45" s="152">
        <v>8.41</v>
      </c>
      <c r="D45" s="153"/>
      <c r="E45" s="152"/>
      <c r="F45" s="154"/>
      <c r="G45" s="155"/>
    </row>
    <row r="46" spans="1:7" s="128" customFormat="1">
      <c r="A46" s="151" t="s">
        <v>436</v>
      </c>
      <c r="B46" s="152"/>
      <c r="C46" s="152">
        <v>12.03</v>
      </c>
      <c r="D46" s="153"/>
      <c r="E46" s="152"/>
      <c r="F46" s="154"/>
      <c r="G46" s="155"/>
    </row>
    <row r="47" spans="1:7" s="128" customFormat="1">
      <c r="A47" s="151" t="s">
        <v>437</v>
      </c>
      <c r="B47" s="152"/>
      <c r="C47" s="152">
        <v>8.41</v>
      </c>
      <c r="D47" s="153"/>
      <c r="E47" s="152"/>
      <c r="F47" s="154"/>
      <c r="G47" s="155"/>
    </row>
    <row r="48" spans="1:7" s="128" customFormat="1">
      <c r="A48" s="151" t="s">
        <v>438</v>
      </c>
      <c r="B48" s="152"/>
      <c r="C48" s="152">
        <v>8.41</v>
      </c>
      <c r="D48" s="153"/>
      <c r="E48" s="152"/>
      <c r="F48" s="154"/>
      <c r="G48" s="155"/>
    </row>
    <row r="49" spans="1:7" s="136" customFormat="1">
      <c r="A49" s="151" t="s">
        <v>439</v>
      </c>
      <c r="B49" s="165"/>
      <c r="C49" s="152">
        <v>8.41</v>
      </c>
      <c r="D49" s="166"/>
      <c r="E49" s="165"/>
      <c r="F49" s="167"/>
      <c r="G49" s="168"/>
    </row>
    <row r="50" spans="1:7" s="128" customFormat="1">
      <c r="A50" s="151" t="s">
        <v>440</v>
      </c>
      <c r="B50" s="152"/>
      <c r="C50" s="152">
        <v>8.41</v>
      </c>
      <c r="D50" s="153"/>
      <c r="E50" s="152"/>
      <c r="F50" s="154"/>
      <c r="G50" s="155"/>
    </row>
    <row r="51" spans="1:7" s="128" customFormat="1">
      <c r="A51" s="151" t="s">
        <v>441</v>
      </c>
      <c r="B51" s="152"/>
      <c r="C51" s="152">
        <v>8.41</v>
      </c>
      <c r="D51" s="153"/>
      <c r="E51" s="152"/>
      <c r="F51" s="154"/>
      <c r="G51" s="155"/>
    </row>
    <row r="52" spans="1:7" s="135" customFormat="1">
      <c r="A52" s="156" t="s">
        <v>201</v>
      </c>
      <c r="B52" s="161">
        <v>17.63</v>
      </c>
      <c r="C52" s="161">
        <v>8.64</v>
      </c>
      <c r="D52" s="162"/>
      <c r="E52" s="161">
        <f t="shared" si="0"/>
        <v>17.63</v>
      </c>
      <c r="F52" s="163"/>
      <c r="G52" s="164"/>
    </row>
    <row r="53" spans="1:7" s="135" customFormat="1">
      <c r="A53" s="156" t="s">
        <v>204</v>
      </c>
      <c r="B53" s="161">
        <v>17.29</v>
      </c>
      <c r="C53" s="161">
        <v>12.24</v>
      </c>
      <c r="D53" s="162"/>
      <c r="E53" s="161">
        <f t="shared" si="0"/>
        <v>17.29</v>
      </c>
      <c r="F53" s="163"/>
      <c r="G53" s="164"/>
    </row>
    <row r="54" spans="1:7" s="135" customFormat="1">
      <c r="A54" s="156" t="s">
        <v>205</v>
      </c>
      <c r="B54" s="161">
        <v>39.659999999999997</v>
      </c>
      <c r="C54" s="161">
        <v>55.08</v>
      </c>
      <c r="D54" s="162"/>
      <c r="E54" s="161">
        <f t="shared" si="0"/>
        <v>39.659999999999997</v>
      </c>
      <c r="F54" s="163"/>
      <c r="G54" s="164"/>
    </row>
    <row r="55" spans="1:7" s="135" customFormat="1">
      <c r="A55" s="156" t="s">
        <v>206</v>
      </c>
      <c r="B55" s="161">
        <v>22.57</v>
      </c>
      <c r="C55" s="161">
        <v>29.52</v>
      </c>
      <c r="D55" s="162"/>
      <c r="E55" s="161">
        <f t="shared" si="0"/>
        <v>22.57</v>
      </c>
      <c r="F55" s="163"/>
      <c r="G55" s="164"/>
    </row>
    <row r="56" spans="1:7" s="135" customFormat="1">
      <c r="A56" s="156" t="s">
        <v>255</v>
      </c>
      <c r="B56" s="161">
        <v>46.8</v>
      </c>
      <c r="C56" s="161">
        <v>28.08</v>
      </c>
      <c r="D56" s="162"/>
      <c r="E56" s="161">
        <f t="shared" si="0"/>
        <v>46.8</v>
      </c>
      <c r="F56" s="163"/>
      <c r="G56" s="164"/>
    </row>
    <row r="57" spans="1:7" s="135" customFormat="1">
      <c r="A57" s="156" t="s">
        <v>256</v>
      </c>
      <c r="B57" s="161">
        <v>36.74</v>
      </c>
      <c r="C57" s="161"/>
      <c r="D57" s="162">
        <v>102.35</v>
      </c>
      <c r="E57" s="161">
        <f t="shared" si="0"/>
        <v>36.74</v>
      </c>
      <c r="F57" s="161">
        <f>D57</f>
        <v>102.35</v>
      </c>
      <c r="G57" s="164">
        <f>11.5*0.5*2*2</f>
        <v>23</v>
      </c>
    </row>
    <row r="58" spans="1:7" s="135" customFormat="1">
      <c r="A58" s="156" t="s">
        <v>442</v>
      </c>
      <c r="B58" s="161">
        <v>34.25</v>
      </c>
      <c r="C58" s="161"/>
      <c r="D58" s="162"/>
      <c r="E58" s="161">
        <f t="shared" si="0"/>
        <v>34.25</v>
      </c>
      <c r="F58" s="163"/>
      <c r="G58" s="164"/>
    </row>
    <row r="59" spans="1:7" s="135" customFormat="1">
      <c r="A59" s="156" t="s">
        <v>443</v>
      </c>
      <c r="B59" s="161">
        <v>44.1</v>
      </c>
      <c r="C59" s="161">
        <v>47.88</v>
      </c>
      <c r="D59" s="162"/>
      <c r="E59" s="161">
        <f t="shared" si="0"/>
        <v>44.1</v>
      </c>
      <c r="F59" s="163"/>
      <c r="G59" s="164"/>
    </row>
    <row r="60" spans="1:7" s="128" customFormat="1">
      <c r="A60" s="151" t="s">
        <v>42</v>
      </c>
      <c r="B60" s="152">
        <v>8.1</v>
      </c>
      <c r="C60" s="152"/>
      <c r="D60" s="153"/>
      <c r="E60" s="152">
        <f t="shared" si="0"/>
        <v>8.1</v>
      </c>
      <c r="F60" s="154"/>
      <c r="G60" s="155"/>
    </row>
    <row r="61" spans="1:7" s="135" customFormat="1">
      <c r="A61" s="156" t="s">
        <v>444</v>
      </c>
      <c r="B61" s="161"/>
      <c r="C61" s="161">
        <v>8.41</v>
      </c>
      <c r="D61" s="162"/>
      <c r="E61" s="161"/>
      <c r="F61" s="163"/>
      <c r="G61" s="164"/>
    </row>
    <row r="62" spans="1:7" s="135" customFormat="1">
      <c r="A62" s="156" t="s">
        <v>445</v>
      </c>
      <c r="B62" s="161">
        <v>13.085000000000001</v>
      </c>
      <c r="C62" s="161">
        <v>29.16</v>
      </c>
      <c r="D62" s="162"/>
      <c r="E62" s="161">
        <f t="shared" si="0"/>
        <v>13.085000000000001</v>
      </c>
      <c r="F62" s="163"/>
      <c r="G62" s="164"/>
    </row>
    <row r="63" spans="1:7" s="128" customFormat="1">
      <c r="A63" s="151" t="s">
        <v>446</v>
      </c>
      <c r="B63" s="152"/>
      <c r="C63" s="152">
        <v>8.41</v>
      </c>
      <c r="D63" s="153"/>
      <c r="E63" s="152"/>
      <c r="F63" s="154"/>
      <c r="G63" s="155"/>
    </row>
    <row r="64" spans="1:7" s="135" customFormat="1">
      <c r="A64" s="156" t="s">
        <v>223</v>
      </c>
      <c r="B64" s="161"/>
      <c r="C64" s="161">
        <v>12.76</v>
      </c>
      <c r="D64" s="162"/>
      <c r="E64" s="161"/>
      <c r="F64" s="163"/>
      <c r="G64" s="164"/>
    </row>
    <row r="65" spans="1:7" s="128" customFormat="1">
      <c r="A65" s="151" t="s">
        <v>447</v>
      </c>
      <c r="B65" s="152"/>
      <c r="C65" s="152">
        <v>7</v>
      </c>
      <c r="D65" s="153"/>
      <c r="E65" s="152"/>
      <c r="F65" s="154"/>
      <c r="G65" s="155"/>
    </row>
    <row r="66" spans="1:7" s="128" customFormat="1">
      <c r="A66" s="151" t="s">
        <v>203</v>
      </c>
      <c r="B66" s="152"/>
      <c r="C66" s="152">
        <v>7</v>
      </c>
      <c r="D66" s="153"/>
      <c r="E66" s="152"/>
      <c r="F66" s="154"/>
      <c r="G66" s="155"/>
    </row>
    <row r="67" spans="1:7" s="139" customFormat="1">
      <c r="A67" s="170"/>
      <c r="B67" s="171">
        <f>SUM(B4:B66)</f>
        <v>486.00399999999996</v>
      </c>
      <c r="C67" s="171">
        <f>SUM(C4:C66)</f>
        <v>504.09800000000001</v>
      </c>
      <c r="D67" s="172">
        <f>SUM(D4:D66)</f>
        <v>206.00399999999999</v>
      </c>
      <c r="E67" s="171">
        <f>B67</f>
        <v>486.00399999999996</v>
      </c>
      <c r="F67" s="171">
        <f>SUM(F4:F66)</f>
        <v>168.57400000000001</v>
      </c>
      <c r="G67" s="171">
        <f>SUM(G4:G66)</f>
        <v>62.415000000000006</v>
      </c>
    </row>
    <row r="68" spans="1:7">
      <c r="B68" s="130"/>
      <c r="C68" s="130"/>
      <c r="D68" s="131"/>
      <c r="E68" s="130"/>
    </row>
    <row r="69" spans="1:7">
      <c r="B69" s="130"/>
      <c r="C69" s="130"/>
      <c r="D69" s="131"/>
      <c r="E69" s="130"/>
    </row>
    <row r="70" spans="1:7">
      <c r="B70" s="130"/>
      <c r="C70" s="130"/>
      <c r="D70" s="131"/>
      <c r="E70" s="130"/>
    </row>
    <row r="71" spans="1:7">
      <c r="B71" s="137"/>
      <c r="C71" s="137"/>
      <c r="D71" s="138"/>
      <c r="E71" s="137"/>
    </row>
  </sheetData>
  <sheetProtection password="C9C8" sheet="1" objects="1" scenarios="1"/>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50" workbookViewId="0">
      <selection activeCell="I77" sqref="I77"/>
    </sheetView>
  </sheetViews>
  <sheetFormatPr defaultRowHeight="12.75"/>
  <cols>
    <col min="1" max="1" width="7.7109375" style="129" customWidth="1"/>
    <col min="2" max="2" width="7.7109375" style="176" customWidth="1"/>
    <col min="3" max="3" width="7.7109375" style="133" customWidth="1"/>
    <col min="4" max="4" width="7.7109375" style="177" customWidth="1"/>
    <col min="5" max="5" width="7.7109375" style="178" customWidth="1"/>
    <col min="6" max="10" width="7.7109375" style="133" customWidth="1"/>
    <col min="11" max="16384" width="9.140625" style="179"/>
  </cols>
  <sheetData>
    <row r="1" spans="1:10" s="173" customFormat="1" ht="12">
      <c r="A1" s="186" t="s">
        <v>5</v>
      </c>
      <c r="B1" s="187"/>
      <c r="C1" s="188"/>
      <c r="D1" s="189"/>
      <c r="E1" s="190"/>
      <c r="F1" s="188"/>
      <c r="G1" s="191"/>
      <c r="H1" s="191"/>
      <c r="I1" s="191"/>
      <c r="J1" s="191"/>
    </row>
    <row r="2" spans="1:10" s="127" customFormat="1" ht="78">
      <c r="A2" s="144" t="s">
        <v>430</v>
      </c>
      <c r="B2" s="192"/>
      <c r="C2" s="148" t="s">
        <v>458</v>
      </c>
      <c r="D2" s="193" t="s">
        <v>455</v>
      </c>
      <c r="E2" s="194" t="s">
        <v>454</v>
      </c>
      <c r="F2" s="148" t="s">
        <v>459</v>
      </c>
      <c r="G2" s="148" t="s">
        <v>456</v>
      </c>
      <c r="H2" s="148" t="s">
        <v>462</v>
      </c>
      <c r="I2" s="148" t="s">
        <v>463</v>
      </c>
      <c r="J2" s="148" t="s">
        <v>536</v>
      </c>
    </row>
    <row r="3" spans="1:10" s="174" customFormat="1" ht="12">
      <c r="A3" s="195"/>
      <c r="B3" s="196"/>
      <c r="C3" s="197" t="s">
        <v>457</v>
      </c>
      <c r="D3" s="198" t="s">
        <v>457</v>
      </c>
      <c r="E3" s="199" t="s">
        <v>457</v>
      </c>
      <c r="F3" s="197" t="s">
        <v>457</v>
      </c>
      <c r="G3" s="197" t="s">
        <v>457</v>
      </c>
      <c r="H3" s="197" t="s">
        <v>457</v>
      </c>
      <c r="I3" s="197" t="s">
        <v>457</v>
      </c>
      <c r="J3" s="197" t="s">
        <v>457</v>
      </c>
    </row>
    <row r="4" spans="1:10" s="175" customFormat="1" ht="12">
      <c r="A4" s="151" t="s">
        <v>232</v>
      </c>
      <c r="B4" s="200"/>
      <c r="C4" s="155">
        <v>4.72</v>
      </c>
      <c r="D4" s="201"/>
      <c r="E4" s="202"/>
      <c r="F4" s="155"/>
      <c r="G4" s="155">
        <v>9.52</v>
      </c>
      <c r="H4" s="155"/>
      <c r="I4" s="155"/>
      <c r="J4" s="155">
        <v>0</v>
      </c>
    </row>
    <row r="5" spans="1:10" s="175" customFormat="1" ht="12">
      <c r="A5" s="151" t="s">
        <v>233</v>
      </c>
      <c r="B5" s="200"/>
      <c r="C5" s="155">
        <v>4.63</v>
      </c>
      <c r="D5" s="201"/>
      <c r="E5" s="202"/>
      <c r="F5" s="155"/>
      <c r="G5" s="155">
        <v>9.43</v>
      </c>
      <c r="H5" s="155"/>
      <c r="I5" s="155"/>
      <c r="J5" s="155">
        <v>0</v>
      </c>
    </row>
    <row r="6" spans="1:10" s="175" customFormat="1" ht="12">
      <c r="A6" s="151" t="s">
        <v>234</v>
      </c>
      <c r="B6" s="200"/>
      <c r="C6" s="155">
        <v>4.3</v>
      </c>
      <c r="D6" s="201"/>
      <c r="E6" s="202"/>
      <c r="F6" s="155"/>
      <c r="G6" s="155">
        <v>9.24</v>
      </c>
      <c r="H6" s="155"/>
      <c r="I6" s="155"/>
      <c r="J6" s="155">
        <v>0</v>
      </c>
    </row>
    <row r="7" spans="1:10" s="175" customFormat="1" ht="12">
      <c r="A7" s="151" t="s">
        <v>235</v>
      </c>
      <c r="B7" s="200"/>
      <c r="C7" s="155">
        <v>4.3</v>
      </c>
      <c r="D7" s="201"/>
      <c r="E7" s="202"/>
      <c r="F7" s="155"/>
      <c r="G7" s="155">
        <v>9.24</v>
      </c>
      <c r="H7" s="155"/>
      <c r="I7" s="155"/>
      <c r="J7" s="155">
        <v>0</v>
      </c>
    </row>
    <row r="8" spans="1:10">
      <c r="A8" s="156" t="s">
        <v>283</v>
      </c>
      <c r="B8" s="203"/>
      <c r="C8" s="159"/>
      <c r="D8" s="204"/>
      <c r="E8" s="205">
        <v>6.76</v>
      </c>
      <c r="F8" s="160"/>
      <c r="G8" s="160"/>
      <c r="H8" s="160"/>
      <c r="I8" s="160">
        <v>2.7</v>
      </c>
      <c r="J8" s="160">
        <v>7.56</v>
      </c>
    </row>
    <row r="9" spans="1:10">
      <c r="A9" s="156" t="s">
        <v>280</v>
      </c>
      <c r="B9" s="203"/>
      <c r="C9" s="160">
        <v>24.9</v>
      </c>
      <c r="D9" s="204"/>
      <c r="E9" s="205">
        <f>C9</f>
        <v>24.9</v>
      </c>
      <c r="F9" s="160"/>
      <c r="G9" s="160"/>
      <c r="H9" s="160"/>
      <c r="I9" s="160"/>
      <c r="J9" s="160">
        <f>4.18+5.9+4.18</f>
        <v>14.26</v>
      </c>
    </row>
    <row r="10" spans="1:10" s="175" customFormat="1" ht="12">
      <c r="A10" s="151" t="s">
        <v>265</v>
      </c>
      <c r="B10" s="200"/>
      <c r="C10" s="155">
        <v>4.6399999999999997</v>
      </c>
      <c r="D10" s="201"/>
      <c r="E10" s="206"/>
      <c r="F10" s="155">
        <v>4.6399999999999997</v>
      </c>
      <c r="G10" s="155"/>
      <c r="H10" s="155"/>
      <c r="I10" s="155"/>
      <c r="J10" s="155">
        <v>8.1</v>
      </c>
    </row>
    <row r="11" spans="1:10">
      <c r="A11" s="156" t="s">
        <v>431</v>
      </c>
      <c r="B11" s="203"/>
      <c r="C11" s="160">
        <v>1.5</v>
      </c>
      <c r="D11" s="204">
        <v>6.1449999999999996</v>
      </c>
      <c r="E11" s="205"/>
      <c r="F11" s="160">
        <f>D11</f>
        <v>6.1449999999999996</v>
      </c>
      <c r="G11" s="160"/>
      <c r="H11" s="160">
        <f>C11+D11+(11.2*0.25)</f>
        <v>10.445</v>
      </c>
      <c r="I11" s="160"/>
      <c r="J11" s="160">
        <v>0</v>
      </c>
    </row>
    <row r="12" spans="1:10" s="175" customFormat="1" ht="12">
      <c r="A12" s="151" t="s">
        <v>294</v>
      </c>
      <c r="B12" s="200"/>
      <c r="C12" s="155">
        <v>14.24</v>
      </c>
      <c r="D12" s="201"/>
      <c r="E12" s="202">
        <f>C12</f>
        <v>14.24</v>
      </c>
      <c r="F12" s="155"/>
      <c r="G12" s="155"/>
      <c r="H12" s="155"/>
      <c r="I12" s="155"/>
      <c r="J12" s="155">
        <f>2.15+3.15+2.15+1.38+0.1</f>
        <v>8.9299999999999979</v>
      </c>
    </row>
    <row r="13" spans="1:10" s="175" customFormat="1" ht="12">
      <c r="A13" s="151" t="s">
        <v>295</v>
      </c>
      <c r="B13" s="200"/>
      <c r="C13" s="155">
        <v>8.61</v>
      </c>
      <c r="D13" s="201"/>
      <c r="E13" s="202">
        <f>C13</f>
        <v>8.61</v>
      </c>
      <c r="F13" s="155"/>
      <c r="G13" s="155"/>
      <c r="H13" s="155"/>
      <c r="I13" s="155"/>
      <c r="J13" s="155">
        <f>2.15+3.2+0.2+2.05</f>
        <v>7.6</v>
      </c>
    </row>
    <row r="14" spans="1:10" s="175" customFormat="1" ht="12">
      <c r="A14" s="151" t="s">
        <v>296</v>
      </c>
      <c r="B14" s="200"/>
      <c r="C14" s="155">
        <v>12.365</v>
      </c>
      <c r="D14" s="201"/>
      <c r="E14" s="202">
        <f t="shared" ref="E14:E15" si="0">C14</f>
        <v>12.365</v>
      </c>
      <c r="F14" s="155"/>
      <c r="G14" s="155"/>
      <c r="H14" s="155"/>
      <c r="I14" s="155"/>
      <c r="J14" s="155">
        <f>5.5+3.2+1.7+1.6+0.1+0.1</f>
        <v>12.199999999999998</v>
      </c>
    </row>
    <row r="15" spans="1:10" s="175" customFormat="1" ht="12">
      <c r="A15" s="151" t="s">
        <v>432</v>
      </c>
      <c r="B15" s="200"/>
      <c r="C15" s="155">
        <v>12.074999999999999</v>
      </c>
      <c r="D15" s="201"/>
      <c r="E15" s="202">
        <f t="shared" si="0"/>
        <v>12.074999999999999</v>
      </c>
      <c r="F15" s="155"/>
      <c r="G15" s="155"/>
      <c r="H15" s="155"/>
      <c r="I15" s="155"/>
      <c r="J15" s="155">
        <f>1.6+5.5+6.2+1.7</f>
        <v>15</v>
      </c>
    </row>
    <row r="16" spans="1:10">
      <c r="A16" s="156" t="s">
        <v>226</v>
      </c>
      <c r="B16" s="203"/>
      <c r="C16" s="160"/>
      <c r="D16" s="204">
        <v>48.08</v>
      </c>
      <c r="E16" s="205">
        <f>D16</f>
        <v>48.08</v>
      </c>
      <c r="F16" s="160"/>
      <c r="G16" s="160"/>
      <c r="H16" s="160"/>
      <c r="I16" s="160"/>
      <c r="J16" s="160">
        <f>5.26+5.26</f>
        <v>10.52</v>
      </c>
    </row>
    <row r="17" spans="1:10" s="175" customFormat="1" ht="12">
      <c r="A17" s="151" t="s">
        <v>291</v>
      </c>
      <c r="B17" s="200"/>
      <c r="C17" s="155">
        <v>3.24</v>
      </c>
      <c r="D17" s="201"/>
      <c r="E17" s="202"/>
      <c r="F17" s="155">
        <f>C17</f>
        <v>3.24</v>
      </c>
      <c r="G17" s="155"/>
      <c r="H17" s="155"/>
      <c r="I17" s="155"/>
      <c r="J17" s="155">
        <v>7.2</v>
      </c>
    </row>
    <row r="18" spans="1:10" s="175" customFormat="1" ht="12">
      <c r="A18" s="151" t="s">
        <v>292</v>
      </c>
      <c r="B18" s="200"/>
      <c r="C18" s="155"/>
      <c r="D18" s="201">
        <v>3.24</v>
      </c>
      <c r="E18" s="202"/>
      <c r="F18" s="155">
        <f>D18</f>
        <v>3.24</v>
      </c>
      <c r="G18" s="155"/>
      <c r="H18" s="155"/>
      <c r="I18" s="155"/>
      <c r="J18" s="155">
        <v>7.2</v>
      </c>
    </row>
    <row r="19" spans="1:10" s="180" customFormat="1" ht="12">
      <c r="A19" s="156" t="s">
        <v>293</v>
      </c>
      <c r="B19" s="207"/>
      <c r="C19" s="164"/>
      <c r="D19" s="208">
        <v>23.46</v>
      </c>
      <c r="E19" s="209">
        <f>D19</f>
        <v>23.46</v>
      </c>
      <c r="F19" s="164"/>
      <c r="G19" s="164"/>
      <c r="H19" s="164"/>
      <c r="I19" s="164"/>
      <c r="J19" s="164">
        <f>2.975+4.02+4.02</f>
        <v>11.014999999999999</v>
      </c>
    </row>
    <row r="20" spans="1:10" s="175" customFormat="1" ht="12">
      <c r="A20" s="151" t="s">
        <v>433</v>
      </c>
      <c r="B20" s="200"/>
      <c r="C20" s="155"/>
      <c r="D20" s="201">
        <v>9.06</v>
      </c>
      <c r="E20" s="202">
        <f>D20</f>
        <v>9.06</v>
      </c>
      <c r="F20" s="155"/>
      <c r="G20" s="155"/>
      <c r="H20" s="155"/>
      <c r="I20" s="155"/>
      <c r="J20" s="155">
        <f>5.67+0.76+1.37</f>
        <v>7.8</v>
      </c>
    </row>
    <row r="21" spans="1:10" s="175" customFormat="1" ht="12">
      <c r="A21" s="151" t="s">
        <v>434</v>
      </c>
      <c r="B21" s="200"/>
      <c r="C21" s="155"/>
      <c r="D21" s="201">
        <v>8.5299999999999994</v>
      </c>
      <c r="E21" s="202">
        <f>D21</f>
        <v>8.5299999999999994</v>
      </c>
      <c r="F21" s="155"/>
      <c r="G21" s="155"/>
      <c r="H21" s="155"/>
      <c r="I21" s="155"/>
      <c r="J21" s="155">
        <f>5.66+0.76+1.37</f>
        <v>7.79</v>
      </c>
    </row>
    <row r="22" spans="1:10" s="180" customFormat="1" ht="12">
      <c r="A22" s="156" t="s">
        <v>227</v>
      </c>
      <c r="B22" s="207"/>
      <c r="C22" s="164"/>
      <c r="D22" s="208">
        <v>20.21</v>
      </c>
      <c r="E22" s="209">
        <f>D22</f>
        <v>20.21</v>
      </c>
      <c r="F22" s="164"/>
      <c r="G22" s="164"/>
      <c r="H22" s="164"/>
      <c r="I22" s="164"/>
      <c r="J22" s="164">
        <f>2.29+2.66</f>
        <v>4.95</v>
      </c>
    </row>
    <row r="23" spans="1:10" s="180" customFormat="1" ht="12">
      <c r="A23" s="156" t="s">
        <v>228</v>
      </c>
      <c r="B23" s="207"/>
      <c r="C23" s="164"/>
      <c r="D23" s="208">
        <v>20.21</v>
      </c>
      <c r="E23" s="209">
        <f>D23</f>
        <v>20.21</v>
      </c>
      <c r="F23" s="164"/>
      <c r="G23" s="164"/>
      <c r="H23" s="164"/>
      <c r="I23" s="164"/>
      <c r="J23" s="164">
        <f>2.29+2.66</f>
        <v>4.95</v>
      </c>
    </row>
    <row r="24" spans="1:10" s="180" customFormat="1" ht="12">
      <c r="A24" s="156" t="s">
        <v>224</v>
      </c>
      <c r="B24" s="207"/>
      <c r="C24" s="164">
        <v>21.24</v>
      </c>
      <c r="D24" s="208"/>
      <c r="E24" s="209">
        <f>C24</f>
        <v>21.24</v>
      </c>
      <c r="F24" s="164"/>
      <c r="G24" s="164"/>
      <c r="H24" s="164"/>
      <c r="I24" s="164"/>
      <c r="J24" s="164">
        <v>10.55</v>
      </c>
    </row>
    <row r="25" spans="1:10" s="175" customFormat="1" ht="12">
      <c r="A25" s="151" t="s">
        <v>198</v>
      </c>
      <c r="B25" s="200"/>
      <c r="C25" s="155"/>
      <c r="D25" s="201">
        <v>26.01</v>
      </c>
      <c r="E25" s="202">
        <f>D25</f>
        <v>26.01</v>
      </c>
      <c r="F25" s="155"/>
      <c r="G25" s="155"/>
      <c r="H25" s="155"/>
      <c r="I25" s="155"/>
      <c r="J25" s="155">
        <f>3.15+4.375+4.44</f>
        <v>11.965</v>
      </c>
    </row>
    <row r="26" spans="1:10" s="175" customFormat="1" ht="12">
      <c r="A26" s="151" t="s">
        <v>199</v>
      </c>
      <c r="B26" s="200"/>
      <c r="C26" s="155">
        <v>11.99</v>
      </c>
      <c r="D26" s="201"/>
      <c r="E26" s="202">
        <f>C26</f>
        <v>11.99</v>
      </c>
      <c r="F26" s="155"/>
      <c r="G26" s="155"/>
      <c r="H26" s="155"/>
      <c r="I26" s="155"/>
      <c r="J26" s="155">
        <v>6.1</v>
      </c>
    </row>
    <row r="27" spans="1:10" s="175" customFormat="1" ht="12">
      <c r="A27" s="151" t="s">
        <v>200</v>
      </c>
      <c r="B27" s="200"/>
      <c r="C27" s="155"/>
      <c r="D27" s="201">
        <v>8.9499999999999993</v>
      </c>
      <c r="E27" s="202">
        <f>D27</f>
        <v>8.9499999999999993</v>
      </c>
      <c r="F27" s="155"/>
      <c r="G27" s="155"/>
      <c r="H27" s="155"/>
      <c r="I27" s="155"/>
      <c r="J27" s="155">
        <v>6.9</v>
      </c>
    </row>
    <row r="28" spans="1:10" s="175" customFormat="1" ht="12">
      <c r="A28" s="151" t="s">
        <v>202</v>
      </c>
      <c r="B28" s="200"/>
      <c r="C28" s="155">
        <v>8.41</v>
      </c>
      <c r="D28" s="201"/>
      <c r="E28" s="202">
        <f>C28</f>
        <v>8.41</v>
      </c>
      <c r="F28" s="155"/>
      <c r="G28" s="155"/>
      <c r="H28" s="155"/>
      <c r="I28" s="155"/>
      <c r="J28" s="155">
        <v>8.6999999999999993</v>
      </c>
    </row>
    <row r="29" spans="1:10" s="181" customFormat="1" ht="12">
      <c r="A29" s="151" t="s">
        <v>207</v>
      </c>
      <c r="B29" s="210"/>
      <c r="C29" s="155">
        <v>8.41</v>
      </c>
      <c r="D29" s="201"/>
      <c r="E29" s="202">
        <f t="shared" ref="E29:E51" si="1">C29</f>
        <v>8.41</v>
      </c>
      <c r="F29" s="168"/>
      <c r="G29" s="168"/>
      <c r="H29" s="168"/>
      <c r="I29" s="168"/>
      <c r="J29" s="155">
        <v>8.6999999999999993</v>
      </c>
    </row>
    <row r="30" spans="1:10" s="175" customFormat="1" ht="12">
      <c r="A30" s="151" t="s">
        <v>208</v>
      </c>
      <c r="B30" s="200"/>
      <c r="C30" s="155">
        <v>8.41</v>
      </c>
      <c r="D30" s="201"/>
      <c r="E30" s="202">
        <f t="shared" si="1"/>
        <v>8.41</v>
      </c>
      <c r="F30" s="155"/>
      <c r="G30" s="155"/>
      <c r="H30" s="155"/>
      <c r="I30" s="155"/>
      <c r="J30" s="155">
        <v>8.6999999999999993</v>
      </c>
    </row>
    <row r="31" spans="1:10" s="175" customFormat="1" ht="12">
      <c r="A31" s="151" t="s">
        <v>209</v>
      </c>
      <c r="B31" s="200"/>
      <c r="C31" s="155">
        <v>8.6999999999999993</v>
      </c>
      <c r="D31" s="201"/>
      <c r="E31" s="202">
        <f t="shared" si="1"/>
        <v>8.6999999999999993</v>
      </c>
      <c r="F31" s="155"/>
      <c r="G31" s="155"/>
      <c r="H31" s="155"/>
      <c r="I31" s="155"/>
      <c r="J31" s="155">
        <v>8.9</v>
      </c>
    </row>
    <row r="32" spans="1:10" s="175" customFormat="1" ht="12">
      <c r="A32" s="151" t="s">
        <v>210</v>
      </c>
      <c r="B32" s="200"/>
      <c r="C32" s="155">
        <v>8.41</v>
      </c>
      <c r="D32" s="201"/>
      <c r="E32" s="202">
        <f t="shared" si="1"/>
        <v>8.41</v>
      </c>
      <c r="F32" s="211"/>
      <c r="G32" s="155"/>
      <c r="H32" s="155"/>
      <c r="I32" s="155"/>
      <c r="J32" s="155">
        <v>8.6999999999999993</v>
      </c>
    </row>
    <row r="33" spans="1:10" s="175" customFormat="1" ht="12">
      <c r="A33" s="151" t="s">
        <v>211</v>
      </c>
      <c r="B33" s="200"/>
      <c r="C33" s="155">
        <v>8.6999999999999993</v>
      </c>
      <c r="D33" s="201"/>
      <c r="E33" s="202">
        <f t="shared" si="1"/>
        <v>8.6999999999999993</v>
      </c>
      <c r="F33" s="211"/>
      <c r="G33" s="155"/>
      <c r="H33" s="155"/>
      <c r="I33" s="155"/>
      <c r="J33" s="155">
        <v>8.9</v>
      </c>
    </row>
    <row r="34" spans="1:10" s="175" customFormat="1" ht="12">
      <c r="A34" s="151" t="s">
        <v>212</v>
      </c>
      <c r="B34" s="200"/>
      <c r="C34" s="155">
        <v>15.23</v>
      </c>
      <c r="D34" s="201"/>
      <c r="E34" s="202">
        <f t="shared" si="1"/>
        <v>15.23</v>
      </c>
      <c r="F34" s="155"/>
      <c r="G34" s="155"/>
      <c r="H34" s="155"/>
      <c r="I34" s="155"/>
      <c r="J34" s="155">
        <f>1.65+5.55+4</f>
        <v>11.2</v>
      </c>
    </row>
    <row r="35" spans="1:10" s="175" customFormat="1" ht="12">
      <c r="A35" s="151" t="s">
        <v>213</v>
      </c>
      <c r="B35" s="200"/>
      <c r="C35" s="155">
        <v>8.41</v>
      </c>
      <c r="D35" s="201"/>
      <c r="E35" s="202">
        <f t="shared" si="1"/>
        <v>8.41</v>
      </c>
      <c r="F35" s="211"/>
      <c r="G35" s="155"/>
      <c r="H35" s="155"/>
      <c r="I35" s="155"/>
      <c r="J35" s="155">
        <f>5.8+2</f>
        <v>7.8</v>
      </c>
    </row>
    <row r="36" spans="1:10" s="175" customFormat="1" ht="12">
      <c r="A36" s="151" t="s">
        <v>214</v>
      </c>
      <c r="B36" s="200"/>
      <c r="C36" s="155">
        <v>8.41</v>
      </c>
      <c r="D36" s="201"/>
      <c r="E36" s="202">
        <f t="shared" si="1"/>
        <v>8.41</v>
      </c>
      <c r="F36" s="155"/>
      <c r="G36" s="155"/>
      <c r="H36" s="155"/>
      <c r="I36" s="155"/>
      <c r="J36" s="155">
        <v>8.6999999999999993</v>
      </c>
    </row>
    <row r="37" spans="1:10" s="175" customFormat="1" ht="12">
      <c r="A37" s="151" t="s">
        <v>215</v>
      </c>
      <c r="B37" s="200"/>
      <c r="C37" s="155">
        <v>8.41</v>
      </c>
      <c r="D37" s="201"/>
      <c r="E37" s="202">
        <f t="shared" si="1"/>
        <v>8.41</v>
      </c>
      <c r="F37" s="155"/>
      <c r="G37" s="155"/>
      <c r="H37" s="155"/>
      <c r="I37" s="155"/>
      <c r="J37" s="155">
        <v>8.6999999999999993</v>
      </c>
    </row>
    <row r="38" spans="1:10" s="181" customFormat="1" ht="12">
      <c r="A38" s="151" t="s">
        <v>216</v>
      </c>
      <c r="B38" s="210"/>
      <c r="C38" s="155">
        <v>8.41</v>
      </c>
      <c r="D38" s="201"/>
      <c r="E38" s="202">
        <f t="shared" si="1"/>
        <v>8.41</v>
      </c>
      <c r="F38" s="168"/>
      <c r="G38" s="168"/>
      <c r="H38" s="168"/>
      <c r="I38" s="168"/>
      <c r="J38" s="155">
        <v>8.6999999999999993</v>
      </c>
    </row>
    <row r="39" spans="1:10" s="175" customFormat="1" ht="12">
      <c r="A39" s="151" t="s">
        <v>217</v>
      </c>
      <c r="B39" s="200"/>
      <c r="C39" s="155">
        <v>8.41</v>
      </c>
      <c r="D39" s="201"/>
      <c r="E39" s="202">
        <f t="shared" si="1"/>
        <v>8.41</v>
      </c>
      <c r="F39" s="155"/>
      <c r="G39" s="155"/>
      <c r="H39" s="155"/>
      <c r="I39" s="155"/>
      <c r="J39" s="155">
        <v>8.6999999999999993</v>
      </c>
    </row>
    <row r="40" spans="1:10" s="175" customFormat="1" ht="12">
      <c r="A40" s="151" t="s">
        <v>218</v>
      </c>
      <c r="B40" s="200"/>
      <c r="C40" s="155">
        <v>8.41</v>
      </c>
      <c r="D40" s="201"/>
      <c r="E40" s="202">
        <f t="shared" si="1"/>
        <v>8.41</v>
      </c>
      <c r="F40" s="155"/>
      <c r="G40" s="155"/>
      <c r="H40" s="155"/>
      <c r="I40" s="155"/>
      <c r="J40" s="155">
        <v>8.6999999999999993</v>
      </c>
    </row>
    <row r="41" spans="1:10" s="175" customFormat="1" ht="12">
      <c r="A41" s="151" t="s">
        <v>219</v>
      </c>
      <c r="B41" s="200"/>
      <c r="C41" s="155">
        <v>12.03</v>
      </c>
      <c r="D41" s="201"/>
      <c r="E41" s="202">
        <f t="shared" si="1"/>
        <v>12.03</v>
      </c>
      <c r="F41" s="155"/>
      <c r="G41" s="155"/>
      <c r="H41" s="155"/>
      <c r="I41" s="155"/>
      <c r="J41" s="155">
        <f>7.22+1.15</f>
        <v>8.3699999999999992</v>
      </c>
    </row>
    <row r="42" spans="1:10" s="175" customFormat="1" ht="12">
      <c r="A42" s="151" t="s">
        <v>220</v>
      </c>
      <c r="B42" s="200"/>
      <c r="C42" s="155">
        <v>8.41</v>
      </c>
      <c r="D42" s="201"/>
      <c r="E42" s="202">
        <f t="shared" si="1"/>
        <v>8.41</v>
      </c>
      <c r="F42" s="155"/>
      <c r="G42" s="155"/>
      <c r="H42" s="155"/>
      <c r="I42" s="155"/>
      <c r="J42" s="155">
        <v>9.1</v>
      </c>
    </row>
    <row r="43" spans="1:10" s="175" customFormat="1" ht="12">
      <c r="A43" s="151" t="s">
        <v>221</v>
      </c>
      <c r="B43" s="200"/>
      <c r="C43" s="155">
        <v>12.48</v>
      </c>
      <c r="D43" s="201"/>
      <c r="E43" s="202">
        <f t="shared" si="1"/>
        <v>12.48</v>
      </c>
      <c r="F43" s="155"/>
      <c r="G43" s="155"/>
      <c r="H43" s="155"/>
      <c r="I43" s="155"/>
      <c r="J43" s="155">
        <v>5.78</v>
      </c>
    </row>
    <row r="44" spans="1:10" s="175" customFormat="1" ht="12">
      <c r="A44" s="151" t="s">
        <v>222</v>
      </c>
      <c r="B44" s="200"/>
      <c r="C44" s="155">
        <v>12.48</v>
      </c>
      <c r="D44" s="201"/>
      <c r="E44" s="202">
        <f t="shared" si="1"/>
        <v>12.48</v>
      </c>
      <c r="F44" s="211"/>
      <c r="G44" s="155"/>
      <c r="H44" s="155"/>
      <c r="I44" s="155"/>
      <c r="J44" s="155">
        <v>5.78</v>
      </c>
    </row>
    <row r="45" spans="1:10" s="175" customFormat="1" ht="12">
      <c r="A45" s="151" t="s">
        <v>435</v>
      </c>
      <c r="B45" s="200"/>
      <c r="C45" s="155">
        <v>8.41</v>
      </c>
      <c r="D45" s="201"/>
      <c r="E45" s="202">
        <f t="shared" si="1"/>
        <v>8.41</v>
      </c>
      <c r="F45" s="155"/>
      <c r="G45" s="155"/>
      <c r="H45" s="155"/>
      <c r="I45" s="155"/>
      <c r="J45" s="155">
        <v>9.1</v>
      </c>
    </row>
    <row r="46" spans="1:10" s="175" customFormat="1" ht="12">
      <c r="A46" s="151" t="s">
        <v>436</v>
      </c>
      <c r="B46" s="200"/>
      <c r="C46" s="155">
        <v>12.03</v>
      </c>
      <c r="D46" s="201"/>
      <c r="E46" s="202">
        <f t="shared" si="1"/>
        <v>12.03</v>
      </c>
      <c r="F46" s="155"/>
      <c r="G46" s="155"/>
      <c r="H46" s="155"/>
      <c r="I46" s="155"/>
      <c r="J46" s="155">
        <v>8.3699999999999992</v>
      </c>
    </row>
    <row r="47" spans="1:10" s="175" customFormat="1" ht="12">
      <c r="A47" s="151" t="s">
        <v>437</v>
      </c>
      <c r="B47" s="200"/>
      <c r="C47" s="155">
        <v>8.41</v>
      </c>
      <c r="D47" s="201"/>
      <c r="E47" s="202">
        <f t="shared" si="1"/>
        <v>8.41</v>
      </c>
      <c r="F47" s="155"/>
      <c r="G47" s="155"/>
      <c r="H47" s="155"/>
      <c r="I47" s="155"/>
      <c r="J47" s="155">
        <v>8.6999999999999993</v>
      </c>
    </row>
    <row r="48" spans="1:10" s="175" customFormat="1" ht="12">
      <c r="A48" s="151" t="s">
        <v>438</v>
      </c>
      <c r="B48" s="200"/>
      <c r="C48" s="155">
        <v>8.41</v>
      </c>
      <c r="D48" s="201"/>
      <c r="E48" s="202">
        <f t="shared" si="1"/>
        <v>8.41</v>
      </c>
      <c r="F48" s="155"/>
      <c r="G48" s="155"/>
      <c r="H48" s="155"/>
      <c r="I48" s="155"/>
      <c r="J48" s="155">
        <v>8.6999999999999993</v>
      </c>
    </row>
    <row r="49" spans="1:10" s="181" customFormat="1" ht="12">
      <c r="A49" s="151" t="s">
        <v>439</v>
      </c>
      <c r="B49" s="210"/>
      <c r="C49" s="155">
        <v>8.41</v>
      </c>
      <c r="D49" s="201"/>
      <c r="E49" s="202">
        <f t="shared" si="1"/>
        <v>8.41</v>
      </c>
      <c r="F49" s="168"/>
      <c r="G49" s="168"/>
      <c r="H49" s="168"/>
      <c r="I49" s="168"/>
      <c r="J49" s="155">
        <v>8.6999999999999993</v>
      </c>
    </row>
    <row r="50" spans="1:10" s="175" customFormat="1" ht="12">
      <c r="A50" s="151" t="s">
        <v>440</v>
      </c>
      <c r="B50" s="200"/>
      <c r="C50" s="155">
        <v>8.41</v>
      </c>
      <c r="D50" s="201"/>
      <c r="E50" s="202">
        <f t="shared" si="1"/>
        <v>8.41</v>
      </c>
      <c r="F50" s="155"/>
      <c r="G50" s="155"/>
      <c r="H50" s="155"/>
      <c r="I50" s="155"/>
      <c r="J50" s="155">
        <v>8.6999999999999993</v>
      </c>
    </row>
    <row r="51" spans="1:10" s="175" customFormat="1" ht="12">
      <c r="A51" s="151" t="s">
        <v>441</v>
      </c>
      <c r="B51" s="200"/>
      <c r="C51" s="155">
        <v>8.41</v>
      </c>
      <c r="D51" s="201"/>
      <c r="E51" s="202">
        <f t="shared" si="1"/>
        <v>8.41</v>
      </c>
      <c r="F51" s="155"/>
      <c r="G51" s="155"/>
      <c r="H51" s="155"/>
      <c r="I51" s="155"/>
      <c r="J51" s="155">
        <v>8.6999999999999993</v>
      </c>
    </row>
    <row r="52" spans="1:10" s="180" customFormat="1" ht="12">
      <c r="A52" s="156" t="s">
        <v>201</v>
      </c>
      <c r="B52" s="207"/>
      <c r="C52" s="164"/>
      <c r="D52" s="208">
        <v>26.27</v>
      </c>
      <c r="E52" s="209">
        <f>D52</f>
        <v>26.27</v>
      </c>
      <c r="F52" s="164"/>
      <c r="G52" s="164"/>
      <c r="H52" s="164"/>
      <c r="I52" s="164"/>
      <c r="J52" s="164">
        <f>3.15+2.95+2.1+0.1+2.275</f>
        <v>10.574999999999999</v>
      </c>
    </row>
    <row r="53" spans="1:10" s="180" customFormat="1" ht="12">
      <c r="A53" s="156" t="s">
        <v>204</v>
      </c>
      <c r="B53" s="207"/>
      <c r="C53" s="164">
        <v>29.53</v>
      </c>
      <c r="D53" s="208"/>
      <c r="E53" s="209">
        <f t="shared" ref="E53:E59" si="2">C53</f>
        <v>29.53</v>
      </c>
      <c r="F53" s="164"/>
      <c r="G53" s="164"/>
      <c r="H53" s="164"/>
      <c r="I53" s="164"/>
      <c r="J53" s="164">
        <f>10.25+4.25</f>
        <v>14.5</v>
      </c>
    </row>
    <row r="54" spans="1:10" s="180" customFormat="1" ht="12">
      <c r="A54" s="156" t="s">
        <v>205</v>
      </c>
      <c r="B54" s="207"/>
      <c r="C54" s="164">
        <v>94.74</v>
      </c>
      <c r="D54" s="208"/>
      <c r="E54" s="209">
        <f t="shared" si="2"/>
        <v>94.74</v>
      </c>
      <c r="F54" s="164"/>
      <c r="G54" s="164"/>
      <c r="H54" s="164"/>
      <c r="I54" s="164"/>
      <c r="J54" s="164">
        <f>2.62+4+1.65+1.1+0.2+0.4</f>
        <v>9.9699999999999989</v>
      </c>
    </row>
    <row r="55" spans="1:10" s="180" customFormat="1" ht="12">
      <c r="A55" s="156" t="s">
        <v>206</v>
      </c>
      <c r="B55" s="207"/>
      <c r="C55" s="164">
        <v>52.085000000000001</v>
      </c>
      <c r="D55" s="208"/>
      <c r="E55" s="209">
        <f t="shared" si="2"/>
        <v>52.085000000000001</v>
      </c>
      <c r="F55" s="164"/>
      <c r="G55" s="164"/>
      <c r="H55" s="164"/>
      <c r="I55" s="164"/>
      <c r="J55" s="164">
        <f>4.15+3.6+0.1+0.2</f>
        <v>8.0499999999999989</v>
      </c>
    </row>
    <row r="56" spans="1:10" s="180" customFormat="1" ht="12">
      <c r="A56" s="156" t="s">
        <v>255</v>
      </c>
      <c r="B56" s="207"/>
      <c r="C56" s="164">
        <v>75.59</v>
      </c>
      <c r="D56" s="208"/>
      <c r="E56" s="209">
        <f t="shared" si="2"/>
        <v>75.59</v>
      </c>
      <c r="F56" s="164"/>
      <c r="G56" s="164"/>
      <c r="H56" s="164"/>
      <c r="I56" s="164"/>
      <c r="J56" s="164">
        <f>3+2+4+0.3+1.15+4.4</f>
        <v>14.850000000000001</v>
      </c>
    </row>
    <row r="57" spans="1:10" s="180" customFormat="1" ht="12">
      <c r="A57" s="156" t="s">
        <v>256</v>
      </c>
      <c r="B57" s="207"/>
      <c r="C57" s="164">
        <v>139.1</v>
      </c>
      <c r="D57" s="208"/>
      <c r="E57" s="209">
        <f t="shared" si="2"/>
        <v>139.1</v>
      </c>
      <c r="F57" s="164"/>
      <c r="G57" s="164"/>
      <c r="H57" s="164"/>
      <c r="I57" s="164"/>
      <c r="J57" s="163">
        <f>9.3+0.6+1.5+1.5</f>
        <v>12.9</v>
      </c>
    </row>
    <row r="58" spans="1:10" s="180" customFormat="1" ht="12">
      <c r="A58" s="156" t="s">
        <v>442</v>
      </c>
      <c r="B58" s="207"/>
      <c r="C58" s="164">
        <v>34.25</v>
      </c>
      <c r="D58" s="208"/>
      <c r="E58" s="209">
        <f t="shared" si="2"/>
        <v>34.25</v>
      </c>
      <c r="F58" s="164"/>
      <c r="G58" s="164"/>
      <c r="H58" s="164"/>
      <c r="I58" s="164"/>
      <c r="J58" s="164">
        <f>2.09+2.09</f>
        <v>4.18</v>
      </c>
    </row>
    <row r="59" spans="1:10" s="180" customFormat="1" ht="12">
      <c r="A59" s="156" t="s">
        <v>443</v>
      </c>
      <c r="B59" s="207"/>
      <c r="C59" s="164">
        <v>92.69</v>
      </c>
      <c r="D59" s="208"/>
      <c r="E59" s="209">
        <f t="shared" si="2"/>
        <v>92.69</v>
      </c>
      <c r="F59" s="164"/>
      <c r="G59" s="164"/>
      <c r="H59" s="164"/>
      <c r="I59" s="164"/>
      <c r="J59" s="164">
        <f>2.1+0.3+1.15+2.8+4.4</f>
        <v>10.75</v>
      </c>
    </row>
    <row r="60" spans="1:10" s="175" customFormat="1" ht="12">
      <c r="A60" s="151" t="s">
        <v>42</v>
      </c>
      <c r="B60" s="200"/>
      <c r="C60" s="155">
        <v>8.1</v>
      </c>
      <c r="D60" s="201"/>
      <c r="E60" s="202"/>
      <c r="F60" s="155">
        <v>6.06</v>
      </c>
      <c r="G60" s="155">
        <f>F60</f>
        <v>6.06</v>
      </c>
      <c r="H60" s="155">
        <f>C60-G60+(7.2*0.1)</f>
        <v>2.7600000000000002</v>
      </c>
      <c r="I60" s="155"/>
      <c r="J60" s="155">
        <v>5.4</v>
      </c>
    </row>
    <row r="61" spans="1:10" s="180" customFormat="1" ht="12">
      <c r="A61" s="156" t="s">
        <v>444</v>
      </c>
      <c r="B61" s="207"/>
      <c r="C61" s="164">
        <v>8.41</v>
      </c>
      <c r="D61" s="208"/>
      <c r="E61" s="209"/>
      <c r="F61" s="164">
        <f>C61</f>
        <v>8.41</v>
      </c>
      <c r="G61" s="164"/>
      <c r="H61" s="164"/>
      <c r="I61" s="164"/>
      <c r="J61" s="164">
        <f>5.73+2.95</f>
        <v>8.68</v>
      </c>
    </row>
    <row r="62" spans="1:10" s="180" customFormat="1" ht="12">
      <c r="A62" s="156" t="s">
        <v>445</v>
      </c>
      <c r="B62" s="207"/>
      <c r="C62" s="164">
        <v>42.25</v>
      </c>
      <c r="D62" s="208"/>
      <c r="E62" s="209"/>
      <c r="F62" s="164">
        <f>C62</f>
        <v>42.25</v>
      </c>
      <c r="G62" s="164"/>
      <c r="H62" s="164"/>
      <c r="I62" s="164"/>
      <c r="J62" s="164">
        <f>4.9+4.15+4.15+0.7</f>
        <v>13.9</v>
      </c>
    </row>
    <row r="63" spans="1:10" s="175" customFormat="1" ht="12">
      <c r="A63" s="151" t="s">
        <v>446</v>
      </c>
      <c r="B63" s="200"/>
      <c r="C63" s="155">
        <v>8.41</v>
      </c>
      <c r="D63" s="201"/>
      <c r="E63" s="202">
        <f>C63</f>
        <v>8.41</v>
      </c>
      <c r="F63" s="155"/>
      <c r="G63" s="155"/>
      <c r="H63" s="155"/>
      <c r="I63" s="155"/>
      <c r="J63" s="155">
        <v>10.7</v>
      </c>
    </row>
    <row r="64" spans="1:10" s="180" customFormat="1" ht="12">
      <c r="A64" s="156" t="s">
        <v>223</v>
      </c>
      <c r="B64" s="207"/>
      <c r="C64" s="164"/>
      <c r="D64" s="208">
        <v>12.76</v>
      </c>
      <c r="E64" s="209"/>
      <c r="F64" s="164">
        <f>D63:D64</f>
        <v>12.76</v>
      </c>
      <c r="G64" s="164"/>
      <c r="H64" s="164"/>
      <c r="I64" s="164"/>
      <c r="J64" s="164">
        <v>13.7</v>
      </c>
    </row>
    <row r="65" spans="1:10" s="175" customFormat="1" ht="12">
      <c r="A65" s="151" t="s">
        <v>447</v>
      </c>
      <c r="B65" s="200"/>
      <c r="C65" s="155">
        <v>7</v>
      </c>
      <c r="D65" s="201"/>
      <c r="E65" s="202"/>
      <c r="F65" s="155">
        <f>C65</f>
        <v>7</v>
      </c>
      <c r="G65" s="155"/>
      <c r="H65" s="155"/>
      <c r="I65" s="155"/>
      <c r="J65" s="155">
        <v>9.6999999999999993</v>
      </c>
    </row>
    <row r="66" spans="1:10" s="175" customFormat="1" ht="12">
      <c r="A66" s="151" t="s">
        <v>203</v>
      </c>
      <c r="B66" s="200"/>
      <c r="C66" s="155">
        <v>7</v>
      </c>
      <c r="D66" s="201"/>
      <c r="E66" s="202"/>
      <c r="F66" s="155">
        <f>C66</f>
        <v>7</v>
      </c>
      <c r="G66" s="155"/>
      <c r="H66" s="155"/>
      <c r="I66" s="155"/>
      <c r="J66" s="155">
        <v>9.6999999999999993</v>
      </c>
    </row>
    <row r="67" spans="1:10" s="182" customFormat="1" ht="12">
      <c r="A67" s="170"/>
      <c r="B67" s="212"/>
      <c r="C67" s="213">
        <f>SUM(C4:C66)</f>
        <v>956.5250000000002</v>
      </c>
      <c r="D67" s="214">
        <f>SUM(D4:D66)</f>
        <v>212.92499999999998</v>
      </c>
      <c r="E67" s="215">
        <f>SUM(E4:E66)</f>
        <v>1053.9750000000006</v>
      </c>
      <c r="F67" s="213">
        <f>SUM(F4:F66)</f>
        <v>100.745</v>
      </c>
      <c r="G67" s="213">
        <f t="shared" ref="G67:I67" si="3">SUM(G4:G66)</f>
        <v>43.49</v>
      </c>
      <c r="H67" s="213">
        <f t="shared" si="3"/>
        <v>13.205</v>
      </c>
      <c r="I67" s="213">
        <f t="shared" si="3"/>
        <v>2.7</v>
      </c>
      <c r="J67" s="213">
        <f t="shared" ref="J67" si="4">SUM(J4:J66)</f>
        <v>533.245</v>
      </c>
    </row>
    <row r="71" spans="1:10">
      <c r="C71" s="183"/>
      <c r="D71" s="184"/>
      <c r="E71" s="185"/>
      <c r="F71" s="183"/>
    </row>
  </sheetData>
  <sheetProtection password="C9C8" sheet="1" objects="1" scenarios="1"/>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opLeftCell="A50" workbookViewId="0">
      <selection activeCell="H67" sqref="A1:H67"/>
    </sheetView>
  </sheetViews>
  <sheetFormatPr defaultRowHeight="12.75"/>
  <cols>
    <col min="1" max="1" width="7.7109375" style="129" customWidth="1"/>
    <col min="2" max="2" width="7.7109375" style="217" customWidth="1"/>
    <col min="3" max="3" width="7.7109375" style="133" customWidth="1"/>
    <col min="4" max="4" width="7.7109375" style="177" customWidth="1"/>
    <col min="5" max="5" width="7.7109375" style="178" customWidth="1"/>
    <col min="6" max="6" width="7.7109375" style="177" customWidth="1"/>
    <col min="7" max="8" width="7.7109375" style="178" customWidth="1"/>
    <col min="9" max="16384" width="9.140625" style="134"/>
  </cols>
  <sheetData>
    <row r="1" spans="1:8" s="173" customFormat="1" ht="12">
      <c r="A1" s="218" t="s">
        <v>8</v>
      </c>
      <c r="B1" s="219"/>
      <c r="C1" s="220"/>
      <c r="D1" s="221"/>
      <c r="E1" s="222"/>
      <c r="F1" s="223"/>
      <c r="G1" s="222"/>
      <c r="H1" s="222"/>
    </row>
    <row r="2" spans="1:8" s="216" customFormat="1" ht="84">
      <c r="A2" s="224" t="s">
        <v>430</v>
      </c>
      <c r="B2" s="225" t="s">
        <v>606</v>
      </c>
      <c r="C2" s="225" t="s">
        <v>607</v>
      </c>
      <c r="D2" s="226" t="s">
        <v>608</v>
      </c>
      <c r="E2" s="227" t="s">
        <v>609</v>
      </c>
      <c r="F2" s="226" t="s">
        <v>610</v>
      </c>
      <c r="G2" s="227" t="s">
        <v>611</v>
      </c>
      <c r="H2" s="227" t="s">
        <v>555</v>
      </c>
    </row>
    <row r="3" spans="1:8" s="93" customFormat="1" ht="12">
      <c r="A3" s="82"/>
      <c r="B3" s="121" t="s">
        <v>461</v>
      </c>
      <c r="C3" s="121" t="s">
        <v>461</v>
      </c>
      <c r="D3" s="228" t="s">
        <v>461</v>
      </c>
      <c r="E3" s="229" t="s">
        <v>461</v>
      </c>
      <c r="F3" s="228" t="s">
        <v>461</v>
      </c>
      <c r="G3" s="229" t="s">
        <v>461</v>
      </c>
      <c r="H3" s="229" t="s">
        <v>556</v>
      </c>
    </row>
    <row r="4" spans="1:8" s="128" customFormat="1" ht="12">
      <c r="A4" s="151" t="s">
        <v>232</v>
      </c>
      <c r="B4" s="155"/>
      <c r="C4" s="155"/>
      <c r="D4" s="201"/>
      <c r="E4" s="202"/>
      <c r="F4" s="201"/>
      <c r="G4" s="202"/>
      <c r="H4" s="202"/>
    </row>
    <row r="5" spans="1:8" s="128" customFormat="1" ht="12">
      <c r="A5" s="151" t="s">
        <v>233</v>
      </c>
      <c r="B5" s="155"/>
      <c r="C5" s="155"/>
      <c r="D5" s="201"/>
      <c r="E5" s="202"/>
      <c r="F5" s="201"/>
      <c r="G5" s="202"/>
      <c r="H5" s="202"/>
    </row>
    <row r="6" spans="1:8" s="128" customFormat="1" ht="12">
      <c r="A6" s="151" t="s">
        <v>234</v>
      </c>
      <c r="B6" s="155"/>
      <c r="C6" s="155"/>
      <c r="D6" s="201"/>
      <c r="E6" s="202"/>
      <c r="F6" s="201"/>
      <c r="G6" s="202"/>
      <c r="H6" s="202"/>
    </row>
    <row r="7" spans="1:8" s="128" customFormat="1" ht="12">
      <c r="A7" s="151" t="s">
        <v>235</v>
      </c>
      <c r="B7" s="155"/>
      <c r="C7" s="155"/>
      <c r="D7" s="201"/>
      <c r="E7" s="202"/>
      <c r="F7" s="201"/>
      <c r="G7" s="202"/>
      <c r="H7" s="202"/>
    </row>
    <row r="8" spans="1:8">
      <c r="A8" s="156" t="s">
        <v>283</v>
      </c>
      <c r="B8" s="230">
        <v>2</v>
      </c>
      <c r="C8" s="160"/>
      <c r="D8" s="204"/>
      <c r="E8" s="205"/>
      <c r="F8" s="204"/>
      <c r="G8" s="205"/>
      <c r="H8" s="205"/>
    </row>
    <row r="9" spans="1:8">
      <c r="A9" s="156" t="s">
        <v>280</v>
      </c>
      <c r="B9" s="230">
        <v>4</v>
      </c>
      <c r="C9" s="160"/>
      <c r="D9" s="204"/>
      <c r="E9" s="205"/>
      <c r="F9" s="204">
        <v>2</v>
      </c>
      <c r="G9" s="205"/>
      <c r="H9" s="205"/>
    </row>
    <row r="10" spans="1:8" s="128" customFormat="1" ht="12">
      <c r="A10" s="151" t="s">
        <v>265</v>
      </c>
      <c r="B10" s="155">
        <v>2</v>
      </c>
      <c r="C10" s="155">
        <v>1</v>
      </c>
      <c r="D10" s="201"/>
      <c r="E10" s="202"/>
      <c r="F10" s="201"/>
      <c r="G10" s="202"/>
      <c r="H10" s="202"/>
    </row>
    <row r="11" spans="1:8">
      <c r="A11" s="156" t="s">
        <v>431</v>
      </c>
      <c r="B11" s="230">
        <v>1</v>
      </c>
      <c r="C11" s="160"/>
      <c r="D11" s="204">
        <v>1</v>
      </c>
      <c r="E11" s="205"/>
      <c r="F11" s="204"/>
      <c r="G11" s="205"/>
      <c r="H11" s="205"/>
    </row>
    <row r="12" spans="1:8" s="128" customFormat="1" ht="12">
      <c r="A12" s="151" t="s">
        <v>294</v>
      </c>
      <c r="B12" s="155">
        <v>1</v>
      </c>
      <c r="C12" s="155"/>
      <c r="D12" s="201"/>
      <c r="E12" s="202"/>
      <c r="F12" s="201"/>
      <c r="G12" s="202"/>
      <c r="H12" s="202"/>
    </row>
    <row r="13" spans="1:8" s="128" customFormat="1" ht="12">
      <c r="A13" s="151" t="s">
        <v>295</v>
      </c>
      <c r="B13" s="155">
        <v>1</v>
      </c>
      <c r="C13" s="155"/>
      <c r="D13" s="201"/>
      <c r="E13" s="202"/>
      <c r="F13" s="201"/>
      <c r="G13" s="202"/>
      <c r="H13" s="202"/>
    </row>
    <row r="14" spans="1:8" s="128" customFormat="1" ht="12">
      <c r="A14" s="151" t="s">
        <v>296</v>
      </c>
      <c r="B14" s="155">
        <v>1</v>
      </c>
      <c r="C14" s="155"/>
      <c r="D14" s="201"/>
      <c r="E14" s="202"/>
      <c r="F14" s="201"/>
      <c r="G14" s="202"/>
      <c r="H14" s="202"/>
    </row>
    <row r="15" spans="1:8" s="128" customFormat="1" ht="12">
      <c r="A15" s="151" t="s">
        <v>432</v>
      </c>
      <c r="B15" s="155">
        <v>2</v>
      </c>
      <c r="C15" s="155"/>
      <c r="D15" s="201"/>
      <c r="E15" s="202"/>
      <c r="F15" s="201"/>
      <c r="G15" s="202"/>
      <c r="H15" s="202"/>
    </row>
    <row r="16" spans="1:8">
      <c r="A16" s="156" t="s">
        <v>226</v>
      </c>
      <c r="B16" s="230">
        <v>2</v>
      </c>
      <c r="C16" s="160"/>
      <c r="D16" s="204"/>
      <c r="E16" s="205"/>
      <c r="F16" s="204"/>
      <c r="G16" s="205">
        <v>8</v>
      </c>
      <c r="H16" s="205"/>
    </row>
    <row r="17" spans="1:8" s="128" customFormat="1" ht="12">
      <c r="A17" s="151" t="s">
        <v>291</v>
      </c>
      <c r="B17" s="155"/>
      <c r="C17" s="155"/>
      <c r="D17" s="201"/>
      <c r="E17" s="202"/>
      <c r="F17" s="201"/>
      <c r="G17" s="202"/>
      <c r="H17" s="202"/>
    </row>
    <row r="18" spans="1:8" s="128" customFormat="1" ht="12">
      <c r="A18" s="151" t="s">
        <v>292</v>
      </c>
      <c r="B18" s="155"/>
      <c r="C18" s="155"/>
      <c r="D18" s="201"/>
      <c r="E18" s="202"/>
      <c r="F18" s="201"/>
      <c r="G18" s="202"/>
      <c r="H18" s="202"/>
    </row>
    <row r="19" spans="1:8" s="135" customFormat="1" ht="12">
      <c r="A19" s="156" t="s">
        <v>293</v>
      </c>
      <c r="B19" s="164">
        <v>2</v>
      </c>
      <c r="C19" s="164"/>
      <c r="D19" s="208"/>
      <c r="E19" s="209"/>
      <c r="F19" s="208"/>
      <c r="G19" s="209"/>
      <c r="H19" s="209"/>
    </row>
    <row r="20" spans="1:8" s="128" customFormat="1" ht="12">
      <c r="A20" s="151" t="s">
        <v>433</v>
      </c>
      <c r="B20" s="155">
        <v>2</v>
      </c>
      <c r="C20" s="155"/>
      <c r="D20" s="201"/>
      <c r="E20" s="202"/>
      <c r="F20" s="201"/>
      <c r="G20" s="202"/>
      <c r="H20" s="202"/>
    </row>
    <row r="21" spans="1:8" s="128" customFormat="1" ht="12">
      <c r="A21" s="151" t="s">
        <v>434</v>
      </c>
      <c r="B21" s="155">
        <v>2</v>
      </c>
      <c r="C21" s="155"/>
      <c r="D21" s="201"/>
      <c r="E21" s="202"/>
      <c r="F21" s="201"/>
      <c r="G21" s="202"/>
      <c r="H21" s="202"/>
    </row>
    <row r="22" spans="1:8" s="135" customFormat="1" ht="12">
      <c r="A22" s="156" t="s">
        <v>227</v>
      </c>
      <c r="B22" s="164">
        <v>1</v>
      </c>
      <c r="C22" s="164">
        <v>1</v>
      </c>
      <c r="D22" s="208"/>
      <c r="E22" s="209"/>
      <c r="F22" s="208"/>
      <c r="G22" s="209">
        <v>2</v>
      </c>
      <c r="H22" s="209"/>
    </row>
    <row r="23" spans="1:8" s="135" customFormat="1" ht="12">
      <c r="A23" s="156" t="s">
        <v>228</v>
      </c>
      <c r="B23" s="164">
        <v>1</v>
      </c>
      <c r="C23" s="164">
        <v>1</v>
      </c>
      <c r="D23" s="208"/>
      <c r="E23" s="209"/>
      <c r="F23" s="208"/>
      <c r="G23" s="209">
        <v>2</v>
      </c>
      <c r="H23" s="209"/>
    </row>
    <row r="24" spans="1:8" s="135" customFormat="1" ht="12">
      <c r="A24" s="156" t="s">
        <v>224</v>
      </c>
      <c r="B24" s="164">
        <v>1</v>
      </c>
      <c r="C24" s="164">
        <v>2</v>
      </c>
      <c r="D24" s="208"/>
      <c r="E24" s="209"/>
      <c r="F24" s="208"/>
      <c r="G24" s="209"/>
      <c r="H24" s="209"/>
    </row>
    <row r="25" spans="1:8" s="128" customFormat="1" ht="12">
      <c r="A25" s="151" t="s">
        <v>198</v>
      </c>
      <c r="B25" s="155">
        <v>1</v>
      </c>
      <c r="C25" s="155">
        <v>2</v>
      </c>
      <c r="D25" s="201"/>
      <c r="E25" s="202"/>
      <c r="F25" s="201"/>
      <c r="G25" s="202">
        <v>1</v>
      </c>
      <c r="H25" s="202"/>
    </row>
    <row r="26" spans="1:8" s="128" customFormat="1" ht="12">
      <c r="A26" s="151" t="s">
        <v>199</v>
      </c>
      <c r="B26" s="155">
        <v>1</v>
      </c>
      <c r="C26" s="155">
        <v>2</v>
      </c>
      <c r="D26" s="201"/>
      <c r="E26" s="202"/>
      <c r="F26" s="201"/>
      <c r="G26" s="202"/>
      <c r="H26" s="202"/>
    </row>
    <row r="27" spans="1:8" s="128" customFormat="1" ht="12">
      <c r="A27" s="151" t="s">
        <v>200</v>
      </c>
      <c r="B27" s="155">
        <v>1</v>
      </c>
      <c r="C27" s="155">
        <v>2</v>
      </c>
      <c r="D27" s="201"/>
      <c r="E27" s="202"/>
      <c r="F27" s="201"/>
      <c r="G27" s="202"/>
      <c r="H27" s="202"/>
    </row>
    <row r="28" spans="1:8" s="128" customFormat="1" ht="12">
      <c r="A28" s="151" t="s">
        <v>202</v>
      </c>
      <c r="B28" s="155">
        <v>1</v>
      </c>
      <c r="C28" s="155">
        <v>2</v>
      </c>
      <c r="D28" s="201"/>
      <c r="E28" s="202"/>
      <c r="F28" s="201"/>
      <c r="G28" s="202"/>
      <c r="H28" s="202"/>
    </row>
    <row r="29" spans="1:8" s="128" customFormat="1" ht="12">
      <c r="A29" s="151" t="s">
        <v>207</v>
      </c>
      <c r="B29" s="155">
        <v>1</v>
      </c>
      <c r="C29" s="155">
        <v>2</v>
      </c>
      <c r="D29" s="201"/>
      <c r="E29" s="202"/>
      <c r="F29" s="201"/>
      <c r="G29" s="202"/>
      <c r="H29" s="202"/>
    </row>
    <row r="30" spans="1:8" s="128" customFormat="1" ht="12">
      <c r="A30" s="151" t="s">
        <v>208</v>
      </c>
      <c r="B30" s="155">
        <v>1</v>
      </c>
      <c r="C30" s="155">
        <v>2</v>
      </c>
      <c r="D30" s="201"/>
      <c r="E30" s="202"/>
      <c r="F30" s="201"/>
      <c r="G30" s="202"/>
      <c r="H30" s="202"/>
    </row>
    <row r="31" spans="1:8" s="128" customFormat="1" ht="12">
      <c r="A31" s="151" t="s">
        <v>209</v>
      </c>
      <c r="B31" s="155">
        <v>1</v>
      </c>
      <c r="C31" s="155">
        <v>2</v>
      </c>
      <c r="D31" s="201"/>
      <c r="E31" s="202"/>
      <c r="F31" s="201"/>
      <c r="G31" s="202"/>
      <c r="H31" s="202"/>
    </row>
    <row r="32" spans="1:8" s="128" customFormat="1" ht="12">
      <c r="A32" s="151" t="s">
        <v>210</v>
      </c>
      <c r="B32" s="155">
        <v>1</v>
      </c>
      <c r="C32" s="155">
        <v>2</v>
      </c>
      <c r="D32" s="201"/>
      <c r="E32" s="231"/>
      <c r="F32" s="232"/>
      <c r="G32" s="202"/>
      <c r="H32" s="202"/>
    </row>
    <row r="33" spans="1:8" s="128" customFormat="1" ht="12">
      <c r="A33" s="151" t="s">
        <v>211</v>
      </c>
      <c r="B33" s="155">
        <v>1</v>
      </c>
      <c r="C33" s="155">
        <v>2</v>
      </c>
      <c r="D33" s="201"/>
      <c r="E33" s="231"/>
      <c r="F33" s="232"/>
      <c r="G33" s="202"/>
      <c r="H33" s="202"/>
    </row>
    <row r="34" spans="1:8" s="128" customFormat="1" ht="12">
      <c r="A34" s="151" t="s">
        <v>212</v>
      </c>
      <c r="B34" s="155">
        <v>2</v>
      </c>
      <c r="C34" s="155">
        <v>1</v>
      </c>
      <c r="D34" s="201"/>
      <c r="E34" s="202"/>
      <c r="F34" s="201"/>
      <c r="G34" s="202">
        <v>1</v>
      </c>
      <c r="H34" s="202"/>
    </row>
    <row r="35" spans="1:8" s="128" customFormat="1" ht="12">
      <c r="A35" s="151" t="s">
        <v>213</v>
      </c>
      <c r="B35" s="155">
        <v>1</v>
      </c>
      <c r="C35" s="155">
        <v>2</v>
      </c>
      <c r="D35" s="201"/>
      <c r="E35" s="231"/>
      <c r="F35" s="232"/>
      <c r="G35" s="202"/>
      <c r="H35" s="202"/>
    </row>
    <row r="36" spans="1:8" s="128" customFormat="1" ht="12">
      <c r="A36" s="151" t="s">
        <v>214</v>
      </c>
      <c r="B36" s="155">
        <v>1</v>
      </c>
      <c r="C36" s="155">
        <v>2</v>
      </c>
      <c r="D36" s="201"/>
      <c r="E36" s="202"/>
      <c r="F36" s="201"/>
      <c r="G36" s="202"/>
      <c r="H36" s="202"/>
    </row>
    <row r="37" spans="1:8" s="128" customFormat="1" ht="12">
      <c r="A37" s="151" t="s">
        <v>215</v>
      </c>
      <c r="B37" s="155">
        <v>1</v>
      </c>
      <c r="C37" s="155">
        <v>2</v>
      </c>
      <c r="D37" s="201"/>
      <c r="E37" s="202"/>
      <c r="F37" s="201"/>
      <c r="G37" s="202"/>
      <c r="H37" s="202"/>
    </row>
    <row r="38" spans="1:8" s="128" customFormat="1" ht="12">
      <c r="A38" s="151" t="s">
        <v>216</v>
      </c>
      <c r="B38" s="155">
        <v>1</v>
      </c>
      <c r="C38" s="155">
        <v>2</v>
      </c>
      <c r="D38" s="201"/>
      <c r="E38" s="202"/>
      <c r="F38" s="201"/>
      <c r="G38" s="202"/>
      <c r="H38" s="202"/>
    </row>
    <row r="39" spans="1:8" s="128" customFormat="1" ht="12">
      <c r="A39" s="151" t="s">
        <v>217</v>
      </c>
      <c r="B39" s="155">
        <v>1</v>
      </c>
      <c r="C39" s="155">
        <v>2</v>
      </c>
      <c r="D39" s="201"/>
      <c r="E39" s="202"/>
      <c r="F39" s="201"/>
      <c r="G39" s="202"/>
      <c r="H39" s="202"/>
    </row>
    <row r="40" spans="1:8" s="128" customFormat="1" ht="12">
      <c r="A40" s="151" t="s">
        <v>218</v>
      </c>
      <c r="B40" s="155">
        <v>1</v>
      </c>
      <c r="C40" s="155">
        <v>2</v>
      </c>
      <c r="D40" s="201"/>
      <c r="E40" s="202"/>
      <c r="F40" s="201"/>
      <c r="G40" s="202"/>
      <c r="H40" s="202"/>
    </row>
    <row r="41" spans="1:8" s="128" customFormat="1" ht="12">
      <c r="A41" s="151" t="s">
        <v>219</v>
      </c>
      <c r="B41" s="155">
        <v>2</v>
      </c>
      <c r="C41" s="155">
        <v>2</v>
      </c>
      <c r="D41" s="201"/>
      <c r="E41" s="202"/>
      <c r="F41" s="201"/>
      <c r="G41" s="202"/>
      <c r="H41" s="202">
        <v>3.17</v>
      </c>
    </row>
    <row r="42" spans="1:8" s="128" customFormat="1" ht="12">
      <c r="A42" s="151" t="s">
        <v>220</v>
      </c>
      <c r="B42" s="155">
        <v>1</v>
      </c>
      <c r="C42" s="155">
        <v>2</v>
      </c>
      <c r="D42" s="201"/>
      <c r="E42" s="202"/>
      <c r="F42" s="201"/>
      <c r="G42" s="202"/>
      <c r="H42" s="202"/>
    </row>
    <row r="43" spans="1:8" s="128" customFormat="1" ht="12">
      <c r="A43" s="151" t="s">
        <v>221</v>
      </c>
      <c r="B43" s="155">
        <v>2</v>
      </c>
      <c r="C43" s="155">
        <v>2</v>
      </c>
      <c r="D43" s="201"/>
      <c r="E43" s="202"/>
      <c r="F43" s="201"/>
      <c r="G43" s="202"/>
      <c r="H43" s="202">
        <v>4.05</v>
      </c>
    </row>
    <row r="44" spans="1:8" s="128" customFormat="1" ht="12">
      <c r="A44" s="151" t="s">
        <v>222</v>
      </c>
      <c r="B44" s="155">
        <v>2</v>
      </c>
      <c r="C44" s="155">
        <v>2</v>
      </c>
      <c r="D44" s="201"/>
      <c r="E44" s="231"/>
      <c r="F44" s="232"/>
      <c r="G44" s="202"/>
      <c r="H44" s="202">
        <v>4.05</v>
      </c>
    </row>
    <row r="45" spans="1:8" s="128" customFormat="1" ht="12">
      <c r="A45" s="151" t="s">
        <v>435</v>
      </c>
      <c r="B45" s="155">
        <v>1</v>
      </c>
      <c r="C45" s="155">
        <v>2</v>
      </c>
      <c r="D45" s="201"/>
      <c r="E45" s="202"/>
      <c r="F45" s="201"/>
      <c r="G45" s="202"/>
      <c r="H45" s="202"/>
    </row>
    <row r="46" spans="1:8" s="128" customFormat="1" ht="12">
      <c r="A46" s="151" t="s">
        <v>436</v>
      </c>
      <c r="B46" s="155">
        <v>2</v>
      </c>
      <c r="C46" s="155">
        <v>2</v>
      </c>
      <c r="D46" s="201"/>
      <c r="E46" s="202"/>
      <c r="F46" s="201"/>
      <c r="G46" s="202"/>
      <c r="H46" s="202">
        <v>3.17</v>
      </c>
    </row>
    <row r="47" spans="1:8" s="128" customFormat="1" ht="12">
      <c r="A47" s="151" t="s">
        <v>437</v>
      </c>
      <c r="B47" s="155">
        <v>1</v>
      </c>
      <c r="C47" s="155">
        <v>2</v>
      </c>
      <c r="D47" s="201"/>
      <c r="E47" s="202"/>
      <c r="F47" s="201"/>
      <c r="G47" s="202"/>
      <c r="H47" s="202"/>
    </row>
    <row r="48" spans="1:8" s="128" customFormat="1" ht="12">
      <c r="A48" s="151" t="s">
        <v>438</v>
      </c>
      <c r="B48" s="155">
        <v>1</v>
      </c>
      <c r="C48" s="155">
        <v>2</v>
      </c>
      <c r="D48" s="201"/>
      <c r="E48" s="202"/>
      <c r="F48" s="201"/>
      <c r="G48" s="202"/>
      <c r="H48" s="202"/>
    </row>
    <row r="49" spans="1:8" s="128" customFormat="1" ht="12">
      <c r="A49" s="151" t="s">
        <v>439</v>
      </c>
      <c r="B49" s="155">
        <v>1</v>
      </c>
      <c r="C49" s="155">
        <v>2</v>
      </c>
      <c r="D49" s="201"/>
      <c r="E49" s="202"/>
      <c r="F49" s="201"/>
      <c r="G49" s="202"/>
      <c r="H49" s="202"/>
    </row>
    <row r="50" spans="1:8" s="128" customFormat="1" ht="12">
      <c r="A50" s="151" t="s">
        <v>440</v>
      </c>
      <c r="B50" s="155">
        <v>1</v>
      </c>
      <c r="C50" s="155">
        <v>2</v>
      </c>
      <c r="D50" s="201"/>
      <c r="E50" s="202"/>
      <c r="F50" s="201"/>
      <c r="G50" s="202"/>
      <c r="H50" s="202"/>
    </row>
    <row r="51" spans="1:8" s="128" customFormat="1" ht="12">
      <c r="A51" s="151" t="s">
        <v>441</v>
      </c>
      <c r="B51" s="155">
        <v>1</v>
      </c>
      <c r="C51" s="155">
        <v>2</v>
      </c>
      <c r="D51" s="201"/>
      <c r="E51" s="202"/>
      <c r="F51" s="201"/>
      <c r="G51" s="202"/>
      <c r="H51" s="202"/>
    </row>
    <row r="52" spans="1:8" s="135" customFormat="1" ht="12">
      <c r="A52" s="156" t="s">
        <v>201</v>
      </c>
      <c r="B52" s="164">
        <v>3</v>
      </c>
      <c r="C52" s="164">
        <v>1</v>
      </c>
      <c r="D52" s="208"/>
      <c r="E52" s="209"/>
      <c r="F52" s="208"/>
      <c r="G52" s="209">
        <v>4</v>
      </c>
      <c r="H52" s="209"/>
    </row>
    <row r="53" spans="1:8" s="135" customFormat="1" ht="12">
      <c r="A53" s="156" t="s">
        <v>204</v>
      </c>
      <c r="B53" s="164">
        <v>2</v>
      </c>
      <c r="C53" s="164"/>
      <c r="D53" s="208"/>
      <c r="E53" s="209"/>
      <c r="F53" s="208">
        <v>7</v>
      </c>
      <c r="G53" s="209"/>
      <c r="H53" s="209">
        <v>7.4</v>
      </c>
    </row>
    <row r="54" spans="1:8" s="135" customFormat="1" ht="12">
      <c r="A54" s="156" t="s">
        <v>205</v>
      </c>
      <c r="B54" s="164">
        <v>1</v>
      </c>
      <c r="C54" s="164">
        <v>1</v>
      </c>
      <c r="D54" s="208"/>
      <c r="E54" s="209">
        <v>4</v>
      </c>
      <c r="F54" s="208">
        <v>16</v>
      </c>
      <c r="G54" s="209">
        <v>4</v>
      </c>
      <c r="H54" s="209">
        <v>14.9</v>
      </c>
    </row>
    <row r="55" spans="1:8" s="135" customFormat="1" ht="12">
      <c r="A55" s="156" t="s">
        <v>206</v>
      </c>
      <c r="B55" s="164"/>
      <c r="C55" s="164">
        <v>1</v>
      </c>
      <c r="D55" s="208"/>
      <c r="E55" s="209"/>
      <c r="F55" s="208">
        <v>10</v>
      </c>
      <c r="G55" s="209"/>
      <c r="H55" s="209"/>
    </row>
    <row r="56" spans="1:8" s="135" customFormat="1" ht="12">
      <c r="A56" s="156" t="s">
        <v>255</v>
      </c>
      <c r="B56" s="164">
        <v>2</v>
      </c>
      <c r="C56" s="164">
        <v>3</v>
      </c>
      <c r="D56" s="208"/>
      <c r="E56" s="209"/>
      <c r="F56" s="208">
        <v>10</v>
      </c>
      <c r="G56" s="209"/>
      <c r="H56" s="209"/>
    </row>
    <row r="57" spans="1:8" s="135" customFormat="1" ht="12">
      <c r="A57" s="156" t="s">
        <v>256</v>
      </c>
      <c r="B57" s="164"/>
      <c r="C57" s="164">
        <v>2</v>
      </c>
      <c r="D57" s="208"/>
      <c r="E57" s="209"/>
      <c r="F57" s="208">
        <v>28</v>
      </c>
      <c r="G57" s="209"/>
      <c r="H57" s="209"/>
    </row>
    <row r="58" spans="1:8" s="135" customFormat="1" ht="12">
      <c r="A58" s="156" t="s">
        <v>442</v>
      </c>
      <c r="B58" s="164">
        <v>2</v>
      </c>
      <c r="C58" s="164">
        <v>1</v>
      </c>
      <c r="D58" s="208"/>
      <c r="E58" s="209"/>
      <c r="F58" s="208">
        <v>8</v>
      </c>
      <c r="G58" s="209"/>
      <c r="H58" s="209">
        <v>8.9</v>
      </c>
    </row>
    <row r="59" spans="1:8" s="135" customFormat="1" ht="12">
      <c r="A59" s="156" t="s">
        <v>443</v>
      </c>
      <c r="B59" s="164">
        <v>2</v>
      </c>
      <c r="C59" s="164">
        <v>2</v>
      </c>
      <c r="D59" s="208"/>
      <c r="E59" s="209"/>
      <c r="F59" s="208">
        <v>18</v>
      </c>
      <c r="G59" s="209"/>
      <c r="H59" s="209"/>
    </row>
    <row r="60" spans="1:8" s="128" customFormat="1" ht="12">
      <c r="A60" s="151" t="s">
        <v>42</v>
      </c>
      <c r="B60" s="155">
        <v>3</v>
      </c>
      <c r="C60" s="155"/>
      <c r="D60" s="201">
        <v>1</v>
      </c>
      <c r="E60" s="202"/>
      <c r="F60" s="201"/>
      <c r="G60" s="202"/>
      <c r="H60" s="202"/>
    </row>
    <row r="61" spans="1:8" s="135" customFormat="1" ht="12">
      <c r="A61" s="156" t="s">
        <v>444</v>
      </c>
      <c r="B61" s="164">
        <v>1</v>
      </c>
      <c r="C61" s="164">
        <v>1</v>
      </c>
      <c r="D61" s="208"/>
      <c r="E61" s="209"/>
      <c r="F61" s="208"/>
      <c r="G61" s="209"/>
      <c r="H61" s="209"/>
    </row>
    <row r="62" spans="1:8" s="135" customFormat="1" ht="12">
      <c r="A62" s="156" t="s">
        <v>445</v>
      </c>
      <c r="B62" s="164">
        <v>5</v>
      </c>
      <c r="C62" s="164">
        <v>2</v>
      </c>
      <c r="D62" s="208"/>
      <c r="E62" s="209"/>
      <c r="F62" s="208"/>
      <c r="G62" s="209"/>
      <c r="H62" s="209"/>
    </row>
    <row r="63" spans="1:8" s="128" customFormat="1" ht="12">
      <c r="A63" s="151" t="s">
        <v>446</v>
      </c>
      <c r="B63" s="155">
        <v>2</v>
      </c>
      <c r="C63" s="155">
        <v>2</v>
      </c>
      <c r="D63" s="201"/>
      <c r="E63" s="202"/>
      <c r="F63" s="201"/>
      <c r="G63" s="202"/>
      <c r="H63" s="202"/>
    </row>
    <row r="64" spans="1:8" s="135" customFormat="1" ht="12">
      <c r="A64" s="156" t="s">
        <v>223</v>
      </c>
      <c r="B64" s="164">
        <v>4</v>
      </c>
      <c r="C64" s="164">
        <v>1</v>
      </c>
      <c r="D64" s="208"/>
      <c r="E64" s="209"/>
      <c r="F64" s="208"/>
      <c r="G64" s="209">
        <v>4</v>
      </c>
      <c r="H64" s="209"/>
    </row>
    <row r="65" spans="1:8" s="128" customFormat="1" ht="12">
      <c r="A65" s="151" t="s">
        <v>447</v>
      </c>
      <c r="B65" s="155">
        <v>1</v>
      </c>
      <c r="C65" s="155"/>
      <c r="D65" s="201"/>
      <c r="E65" s="202"/>
      <c r="F65" s="201"/>
      <c r="G65" s="202"/>
      <c r="H65" s="202"/>
    </row>
    <row r="66" spans="1:8" s="128" customFormat="1" ht="12">
      <c r="A66" s="151" t="s">
        <v>203</v>
      </c>
      <c r="B66" s="155">
        <v>1</v>
      </c>
      <c r="C66" s="155"/>
      <c r="D66" s="201"/>
      <c r="E66" s="202"/>
      <c r="F66" s="201"/>
      <c r="G66" s="202"/>
      <c r="H66" s="202"/>
    </row>
    <row r="67" spans="1:8" s="139" customFormat="1" ht="12">
      <c r="A67" s="170"/>
      <c r="B67" s="213">
        <f t="shared" ref="B67:H67" si="0">SUM(B4:B66)</f>
        <v>86</v>
      </c>
      <c r="C67" s="213">
        <f t="shared" si="0"/>
        <v>75</v>
      </c>
      <c r="D67" s="214">
        <f t="shared" si="0"/>
        <v>2</v>
      </c>
      <c r="E67" s="215">
        <f t="shared" si="0"/>
        <v>4</v>
      </c>
      <c r="F67" s="214">
        <f t="shared" si="0"/>
        <v>99</v>
      </c>
      <c r="G67" s="215">
        <f t="shared" si="0"/>
        <v>26</v>
      </c>
      <c r="H67" s="215">
        <f t="shared" si="0"/>
        <v>45.64</v>
      </c>
    </row>
    <row r="71" spans="1:8">
      <c r="C71" s="183"/>
      <c r="E71" s="185"/>
      <c r="F71" s="184"/>
      <c r="G71" s="185"/>
      <c r="H71" s="185"/>
    </row>
  </sheetData>
  <sheetProtection password="C9C8" sheet="1" objects="1" scenarios="1"/>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1"/>
  <sheetViews>
    <sheetView topLeftCell="A50" workbookViewId="0">
      <selection activeCell="K72" sqref="K72"/>
    </sheetView>
  </sheetViews>
  <sheetFormatPr defaultRowHeight="12.75"/>
  <cols>
    <col min="1" max="1" width="7.7109375" style="129" customWidth="1"/>
    <col min="2" max="4" width="7.7109375" style="217" customWidth="1"/>
    <col min="5" max="10" width="7.7109375" style="133" customWidth="1"/>
    <col min="11" max="11" width="7.7109375" style="177" customWidth="1"/>
    <col min="12" max="12" width="7.7109375" style="178" customWidth="1"/>
    <col min="13" max="14" width="7.7109375" style="133" customWidth="1"/>
    <col min="15" max="33" width="9.140625" style="237"/>
    <col min="34" max="16384" width="9.140625" style="238"/>
  </cols>
  <sheetData>
    <row r="1" spans="1:33" s="234" customFormat="1" ht="12">
      <c r="A1" s="218" t="s">
        <v>586</v>
      </c>
      <c r="B1" s="241"/>
      <c r="C1" s="241"/>
      <c r="D1" s="241"/>
      <c r="E1" s="79"/>
      <c r="F1" s="143"/>
      <c r="G1" s="79"/>
      <c r="H1" s="79"/>
      <c r="I1" s="79"/>
      <c r="J1" s="79"/>
      <c r="K1" s="242"/>
      <c r="L1" s="243"/>
      <c r="M1" s="79"/>
      <c r="N1" s="79"/>
      <c r="O1" s="233"/>
      <c r="P1" s="233"/>
      <c r="Q1" s="233"/>
      <c r="R1" s="233"/>
      <c r="S1" s="233"/>
      <c r="T1" s="233"/>
      <c r="U1" s="233"/>
      <c r="V1" s="233"/>
      <c r="W1" s="233"/>
      <c r="X1" s="233"/>
      <c r="Y1" s="233"/>
      <c r="Z1" s="233"/>
      <c r="AA1" s="233"/>
      <c r="AB1" s="233"/>
      <c r="AC1" s="233"/>
      <c r="AD1" s="233"/>
      <c r="AE1" s="233"/>
      <c r="AF1" s="233"/>
      <c r="AG1" s="233"/>
    </row>
    <row r="2" spans="1:33" s="236" customFormat="1" ht="113.25">
      <c r="A2" s="224" t="s">
        <v>430</v>
      </c>
      <c r="B2" s="244" t="s">
        <v>574</v>
      </c>
      <c r="C2" s="244" t="s">
        <v>575</v>
      </c>
      <c r="D2" s="244" t="s">
        <v>573</v>
      </c>
      <c r="E2" s="244" t="s">
        <v>576</v>
      </c>
      <c r="F2" s="244" t="s">
        <v>577</v>
      </c>
      <c r="G2" s="244" t="s">
        <v>578</v>
      </c>
      <c r="H2" s="244" t="s">
        <v>579</v>
      </c>
      <c r="I2" s="244" t="s">
        <v>580</v>
      </c>
      <c r="J2" s="244" t="s">
        <v>581</v>
      </c>
      <c r="K2" s="226" t="s">
        <v>582</v>
      </c>
      <c r="L2" s="227" t="s">
        <v>583</v>
      </c>
      <c r="M2" s="244" t="s">
        <v>584</v>
      </c>
      <c r="N2" s="244" t="s">
        <v>585</v>
      </c>
      <c r="O2" s="235"/>
      <c r="P2" s="235"/>
      <c r="Q2" s="235"/>
      <c r="R2" s="235"/>
      <c r="S2" s="235"/>
      <c r="T2" s="235"/>
      <c r="U2" s="235"/>
      <c r="V2" s="235"/>
      <c r="W2" s="235"/>
      <c r="X2" s="235"/>
      <c r="Y2" s="235"/>
      <c r="Z2" s="235"/>
      <c r="AA2" s="235"/>
      <c r="AB2" s="235"/>
      <c r="AC2" s="235"/>
      <c r="AD2" s="235"/>
      <c r="AE2" s="235"/>
      <c r="AF2" s="235"/>
      <c r="AG2" s="235"/>
    </row>
    <row r="3" spans="1:33" ht="12">
      <c r="A3" s="82"/>
      <c r="B3" s="121"/>
      <c r="C3" s="121"/>
      <c r="D3" s="121" t="s">
        <v>461</v>
      </c>
      <c r="E3" s="121" t="s">
        <v>461</v>
      </c>
      <c r="F3" s="121" t="s">
        <v>461</v>
      </c>
      <c r="G3" s="121" t="s">
        <v>461</v>
      </c>
      <c r="H3" s="121" t="s">
        <v>556</v>
      </c>
      <c r="I3" s="121" t="s">
        <v>461</v>
      </c>
      <c r="J3" s="121" t="s">
        <v>556</v>
      </c>
      <c r="K3" s="228" t="s">
        <v>556</v>
      </c>
      <c r="L3" s="229" t="s">
        <v>461</v>
      </c>
      <c r="M3" s="121" t="s">
        <v>461</v>
      </c>
      <c r="N3" s="121" t="s">
        <v>461</v>
      </c>
    </row>
    <row r="4" spans="1:33" ht="12">
      <c r="A4" s="151" t="s">
        <v>232</v>
      </c>
      <c r="B4" s="155"/>
      <c r="C4" s="155"/>
      <c r="D4" s="155"/>
      <c r="E4" s="155"/>
      <c r="F4" s="155"/>
      <c r="G4" s="155">
        <v>1</v>
      </c>
      <c r="H4" s="155"/>
      <c r="I4" s="155"/>
      <c r="J4" s="155"/>
      <c r="K4" s="201"/>
      <c r="L4" s="202">
        <v>1</v>
      </c>
      <c r="M4" s="155"/>
      <c r="N4" s="155"/>
    </row>
    <row r="5" spans="1:33" ht="12">
      <c r="A5" s="151" t="s">
        <v>233</v>
      </c>
      <c r="B5" s="155"/>
      <c r="C5" s="155"/>
      <c r="D5" s="155"/>
      <c r="E5" s="155"/>
      <c r="F5" s="155"/>
      <c r="G5" s="155">
        <v>1</v>
      </c>
      <c r="H5" s="155"/>
      <c r="I5" s="155"/>
      <c r="J5" s="155"/>
      <c r="K5" s="201"/>
      <c r="L5" s="202">
        <v>1</v>
      </c>
      <c r="M5" s="155"/>
      <c r="N5" s="155"/>
    </row>
    <row r="6" spans="1:33" ht="12">
      <c r="A6" s="151" t="s">
        <v>234</v>
      </c>
      <c r="B6" s="155"/>
      <c r="C6" s="155"/>
      <c r="D6" s="155"/>
      <c r="E6" s="155"/>
      <c r="F6" s="155"/>
      <c r="G6" s="155">
        <v>1</v>
      </c>
      <c r="H6" s="155"/>
      <c r="I6" s="155"/>
      <c r="J6" s="155"/>
      <c r="K6" s="201"/>
      <c r="L6" s="202">
        <v>1</v>
      </c>
      <c r="M6" s="155"/>
      <c r="N6" s="155"/>
    </row>
    <row r="7" spans="1:33" ht="12">
      <c r="A7" s="151" t="s">
        <v>235</v>
      </c>
      <c r="B7" s="155"/>
      <c r="C7" s="155"/>
      <c r="D7" s="155"/>
      <c r="E7" s="155"/>
      <c r="F7" s="155"/>
      <c r="G7" s="155">
        <v>1</v>
      </c>
      <c r="H7" s="155"/>
      <c r="I7" s="155"/>
      <c r="J7" s="155"/>
      <c r="K7" s="201"/>
      <c r="L7" s="202">
        <v>1</v>
      </c>
      <c r="M7" s="155"/>
      <c r="N7" s="155"/>
    </row>
    <row r="8" spans="1:33">
      <c r="A8" s="156" t="s">
        <v>283</v>
      </c>
      <c r="B8" s="230"/>
      <c r="C8" s="230"/>
      <c r="D8" s="230"/>
      <c r="E8" s="160"/>
      <c r="F8" s="160"/>
      <c r="G8" s="160"/>
      <c r="H8" s="160"/>
      <c r="I8" s="160">
        <v>4</v>
      </c>
      <c r="J8" s="160"/>
      <c r="K8" s="204"/>
      <c r="L8" s="205">
        <v>1</v>
      </c>
      <c r="M8" s="160">
        <v>1</v>
      </c>
      <c r="N8" s="160"/>
    </row>
    <row r="9" spans="1:33">
      <c r="A9" s="156" t="s">
        <v>280</v>
      </c>
      <c r="B9" s="230"/>
      <c r="C9" s="230"/>
      <c r="D9" s="230"/>
      <c r="E9" s="160"/>
      <c r="F9" s="160">
        <v>2</v>
      </c>
      <c r="G9" s="160"/>
      <c r="H9" s="160"/>
      <c r="I9" s="160">
        <v>5</v>
      </c>
      <c r="J9" s="160"/>
      <c r="K9" s="204">
        <v>1</v>
      </c>
      <c r="L9" s="205"/>
      <c r="M9" s="160"/>
      <c r="N9" s="160">
        <v>1</v>
      </c>
    </row>
    <row r="10" spans="1:33" ht="12">
      <c r="A10" s="151" t="s">
        <v>265</v>
      </c>
      <c r="B10" s="155"/>
      <c r="C10" s="155">
        <v>2</v>
      </c>
      <c r="D10" s="155"/>
      <c r="E10" s="155"/>
      <c r="F10" s="155"/>
      <c r="G10" s="155"/>
      <c r="H10" s="155"/>
      <c r="I10" s="155"/>
      <c r="J10" s="155"/>
      <c r="K10" s="201"/>
      <c r="L10" s="202"/>
      <c r="M10" s="155">
        <v>1</v>
      </c>
      <c r="N10" s="155"/>
    </row>
    <row r="11" spans="1:33">
      <c r="A11" s="156" t="s">
        <v>431</v>
      </c>
      <c r="B11" s="230"/>
      <c r="C11" s="230"/>
      <c r="D11" s="230"/>
      <c r="E11" s="160"/>
      <c r="F11" s="160"/>
      <c r="G11" s="160"/>
      <c r="H11" s="160"/>
      <c r="I11" s="160">
        <v>4</v>
      </c>
      <c r="J11" s="160"/>
      <c r="K11" s="204"/>
      <c r="L11" s="205"/>
      <c r="M11" s="160"/>
      <c r="N11" s="160">
        <v>1</v>
      </c>
    </row>
    <row r="12" spans="1:33" ht="12">
      <c r="A12" s="151" t="s">
        <v>294</v>
      </c>
      <c r="B12" s="155"/>
      <c r="C12" s="155"/>
      <c r="D12" s="155"/>
      <c r="E12" s="155"/>
      <c r="F12" s="155"/>
      <c r="G12" s="155"/>
      <c r="H12" s="155"/>
      <c r="I12" s="155">
        <v>3</v>
      </c>
      <c r="J12" s="155"/>
      <c r="K12" s="201">
        <v>1</v>
      </c>
      <c r="L12" s="202">
        <v>2</v>
      </c>
      <c r="M12" s="155"/>
      <c r="N12" s="155">
        <v>1</v>
      </c>
    </row>
    <row r="13" spans="1:33" ht="12">
      <c r="A13" s="151" t="s">
        <v>295</v>
      </c>
      <c r="B13" s="155"/>
      <c r="C13" s="155"/>
      <c r="D13" s="155"/>
      <c r="E13" s="155"/>
      <c r="F13" s="155"/>
      <c r="G13" s="155"/>
      <c r="H13" s="155"/>
      <c r="I13" s="155">
        <v>2</v>
      </c>
      <c r="J13" s="155"/>
      <c r="K13" s="201"/>
      <c r="L13" s="202">
        <v>1</v>
      </c>
      <c r="M13" s="155"/>
      <c r="N13" s="155"/>
    </row>
    <row r="14" spans="1:33" ht="12">
      <c r="A14" s="151" t="s">
        <v>296</v>
      </c>
      <c r="B14" s="155"/>
      <c r="C14" s="155"/>
      <c r="D14" s="155"/>
      <c r="E14" s="155"/>
      <c r="F14" s="155"/>
      <c r="G14" s="155"/>
      <c r="H14" s="155"/>
      <c r="I14" s="155">
        <v>3</v>
      </c>
      <c r="J14" s="155"/>
      <c r="K14" s="201"/>
      <c r="L14" s="202">
        <v>2</v>
      </c>
      <c r="M14" s="155"/>
      <c r="N14" s="155">
        <v>1</v>
      </c>
    </row>
    <row r="15" spans="1:33" ht="12">
      <c r="A15" s="151" t="s">
        <v>432</v>
      </c>
      <c r="B15" s="155"/>
      <c r="C15" s="155"/>
      <c r="D15" s="155"/>
      <c r="E15" s="155"/>
      <c r="F15" s="155"/>
      <c r="G15" s="155"/>
      <c r="H15" s="155"/>
      <c r="I15" s="155">
        <v>3</v>
      </c>
      <c r="J15" s="155"/>
      <c r="K15" s="201"/>
      <c r="L15" s="202">
        <v>1</v>
      </c>
      <c r="M15" s="155">
        <v>1</v>
      </c>
      <c r="N15" s="155">
        <v>1</v>
      </c>
    </row>
    <row r="16" spans="1:33">
      <c r="A16" s="156" t="s">
        <v>226</v>
      </c>
      <c r="B16" s="230"/>
      <c r="C16" s="230"/>
      <c r="D16" s="230">
        <v>3</v>
      </c>
      <c r="E16" s="160"/>
      <c r="F16" s="160"/>
      <c r="G16" s="160"/>
      <c r="H16" s="160"/>
      <c r="I16" s="160">
        <v>4</v>
      </c>
      <c r="J16" s="160">
        <v>10</v>
      </c>
      <c r="K16" s="204">
        <v>1</v>
      </c>
      <c r="L16" s="205"/>
      <c r="M16" s="160">
        <v>2</v>
      </c>
      <c r="N16" s="160"/>
    </row>
    <row r="17" spans="1:33" ht="12">
      <c r="A17" s="151" t="s">
        <v>291</v>
      </c>
      <c r="B17" s="155"/>
      <c r="C17" s="155"/>
      <c r="D17" s="155"/>
      <c r="E17" s="155"/>
      <c r="F17" s="155"/>
      <c r="G17" s="155">
        <v>1</v>
      </c>
      <c r="H17" s="155"/>
      <c r="I17" s="155"/>
      <c r="J17" s="155"/>
      <c r="K17" s="201"/>
      <c r="L17" s="202">
        <v>1</v>
      </c>
      <c r="M17" s="155"/>
      <c r="N17" s="155"/>
    </row>
    <row r="18" spans="1:33" ht="12">
      <c r="A18" s="151" t="s">
        <v>292</v>
      </c>
      <c r="B18" s="155"/>
      <c r="C18" s="155"/>
      <c r="D18" s="155"/>
      <c r="E18" s="155"/>
      <c r="F18" s="155"/>
      <c r="G18" s="155">
        <v>1</v>
      </c>
      <c r="H18" s="155"/>
      <c r="I18" s="155"/>
      <c r="J18" s="155"/>
      <c r="K18" s="201"/>
      <c r="L18" s="202">
        <v>1</v>
      </c>
      <c r="M18" s="155"/>
      <c r="N18" s="155"/>
    </row>
    <row r="19" spans="1:33" ht="12">
      <c r="A19" s="156" t="s">
        <v>293</v>
      </c>
      <c r="B19" s="164"/>
      <c r="C19" s="164"/>
      <c r="D19" s="164"/>
      <c r="E19" s="164">
        <v>3</v>
      </c>
      <c r="F19" s="164"/>
      <c r="G19" s="164"/>
      <c r="H19" s="164"/>
      <c r="I19" s="164"/>
      <c r="J19" s="164"/>
      <c r="K19" s="208">
        <v>1</v>
      </c>
      <c r="L19" s="209"/>
      <c r="M19" s="164"/>
      <c r="N19" s="164"/>
    </row>
    <row r="20" spans="1:33" ht="12">
      <c r="A20" s="151" t="s">
        <v>433</v>
      </c>
      <c r="B20" s="155"/>
      <c r="C20" s="155"/>
      <c r="D20" s="155"/>
      <c r="E20" s="155"/>
      <c r="F20" s="155"/>
      <c r="G20" s="155"/>
      <c r="H20" s="155"/>
      <c r="I20" s="155">
        <v>2</v>
      </c>
      <c r="J20" s="155"/>
      <c r="K20" s="201"/>
      <c r="L20" s="202">
        <v>1</v>
      </c>
      <c r="M20" s="155">
        <v>1</v>
      </c>
      <c r="N20" s="155"/>
    </row>
    <row r="21" spans="1:33" ht="12">
      <c r="A21" s="151" t="s">
        <v>434</v>
      </c>
      <c r="B21" s="155"/>
      <c r="C21" s="155"/>
      <c r="D21" s="155"/>
      <c r="E21" s="155"/>
      <c r="F21" s="155"/>
      <c r="G21" s="155"/>
      <c r="H21" s="155"/>
      <c r="I21" s="155">
        <v>2</v>
      </c>
      <c r="J21" s="155"/>
      <c r="K21" s="201"/>
      <c r="L21" s="202">
        <v>1</v>
      </c>
      <c r="M21" s="155">
        <v>1</v>
      </c>
      <c r="N21" s="155"/>
    </row>
    <row r="22" spans="1:33" ht="12">
      <c r="A22" s="156" t="s">
        <v>227</v>
      </c>
      <c r="B22" s="164"/>
      <c r="C22" s="164"/>
      <c r="D22" s="164">
        <v>1</v>
      </c>
      <c r="E22" s="164"/>
      <c r="F22" s="164"/>
      <c r="G22" s="164"/>
      <c r="H22" s="164"/>
      <c r="I22" s="164">
        <v>1</v>
      </c>
      <c r="J22" s="164">
        <v>2</v>
      </c>
      <c r="K22" s="208">
        <v>1</v>
      </c>
      <c r="L22" s="209"/>
      <c r="M22" s="164"/>
      <c r="N22" s="164">
        <v>1</v>
      </c>
    </row>
    <row r="23" spans="1:33" s="240" customFormat="1" ht="12">
      <c r="A23" s="156" t="s">
        <v>228</v>
      </c>
      <c r="B23" s="164"/>
      <c r="C23" s="164"/>
      <c r="D23" s="164">
        <v>1</v>
      </c>
      <c r="E23" s="164"/>
      <c r="F23" s="164"/>
      <c r="G23" s="164"/>
      <c r="H23" s="164"/>
      <c r="I23" s="164">
        <v>1</v>
      </c>
      <c r="J23" s="164">
        <v>2</v>
      </c>
      <c r="K23" s="208">
        <v>1</v>
      </c>
      <c r="L23" s="209"/>
      <c r="M23" s="164"/>
      <c r="N23" s="164">
        <v>1</v>
      </c>
      <c r="O23" s="239"/>
      <c r="P23" s="239"/>
      <c r="Q23" s="239"/>
      <c r="R23" s="239"/>
      <c r="S23" s="239"/>
      <c r="T23" s="239"/>
      <c r="U23" s="239"/>
      <c r="V23" s="239"/>
      <c r="W23" s="239"/>
      <c r="X23" s="239"/>
      <c r="Y23" s="239"/>
      <c r="Z23" s="239"/>
      <c r="AA23" s="239"/>
      <c r="AB23" s="239"/>
      <c r="AC23" s="239"/>
      <c r="AD23" s="239"/>
      <c r="AE23" s="239"/>
      <c r="AF23" s="239"/>
      <c r="AG23" s="239"/>
    </row>
    <row r="24" spans="1:33" ht="12">
      <c r="A24" s="156" t="s">
        <v>224</v>
      </c>
      <c r="B24" s="164"/>
      <c r="C24" s="164"/>
      <c r="D24" s="164">
        <v>1</v>
      </c>
      <c r="E24" s="164"/>
      <c r="F24" s="164"/>
      <c r="G24" s="164"/>
      <c r="H24" s="164"/>
      <c r="I24" s="164">
        <v>6</v>
      </c>
      <c r="J24" s="164"/>
      <c r="K24" s="208">
        <v>1</v>
      </c>
      <c r="L24" s="209"/>
      <c r="M24" s="164"/>
      <c r="N24" s="164">
        <v>2</v>
      </c>
    </row>
    <row r="25" spans="1:33" ht="12">
      <c r="A25" s="151" t="s">
        <v>198</v>
      </c>
      <c r="B25" s="155"/>
      <c r="C25" s="155">
        <v>2</v>
      </c>
      <c r="D25" s="155"/>
      <c r="E25" s="155"/>
      <c r="F25" s="155"/>
      <c r="G25" s="155"/>
      <c r="H25" s="155"/>
      <c r="I25" s="155">
        <v>4</v>
      </c>
      <c r="J25" s="155"/>
      <c r="K25" s="201">
        <v>1</v>
      </c>
      <c r="L25" s="202"/>
      <c r="M25" s="155">
        <v>1</v>
      </c>
      <c r="N25" s="155">
        <v>1</v>
      </c>
    </row>
    <row r="26" spans="1:33" ht="12">
      <c r="A26" s="151" t="s">
        <v>199</v>
      </c>
      <c r="B26" s="155">
        <v>1</v>
      </c>
      <c r="C26" s="155"/>
      <c r="D26" s="155"/>
      <c r="E26" s="155"/>
      <c r="F26" s="155"/>
      <c r="G26" s="155"/>
      <c r="H26" s="155"/>
      <c r="I26" s="155">
        <v>2</v>
      </c>
      <c r="J26" s="155"/>
      <c r="K26" s="201"/>
      <c r="L26" s="202"/>
      <c r="M26" s="155">
        <v>1</v>
      </c>
      <c r="N26" s="155"/>
    </row>
    <row r="27" spans="1:33" ht="12">
      <c r="A27" s="151" t="s">
        <v>200</v>
      </c>
      <c r="B27" s="155">
        <v>1</v>
      </c>
      <c r="C27" s="155"/>
      <c r="D27" s="155"/>
      <c r="E27" s="155"/>
      <c r="F27" s="155"/>
      <c r="G27" s="155"/>
      <c r="H27" s="155"/>
      <c r="I27" s="155"/>
      <c r="J27" s="155"/>
      <c r="K27" s="201">
        <v>1</v>
      </c>
      <c r="L27" s="202">
        <v>1</v>
      </c>
      <c r="M27" s="155"/>
      <c r="N27" s="155"/>
    </row>
    <row r="28" spans="1:33" s="240" customFormat="1" ht="12">
      <c r="A28" s="151" t="s">
        <v>202</v>
      </c>
      <c r="B28" s="155">
        <v>1</v>
      </c>
      <c r="C28" s="155"/>
      <c r="D28" s="155"/>
      <c r="E28" s="155"/>
      <c r="F28" s="155"/>
      <c r="G28" s="155"/>
      <c r="H28" s="155"/>
      <c r="I28" s="155"/>
      <c r="J28" s="155"/>
      <c r="K28" s="201"/>
      <c r="L28" s="202">
        <v>1</v>
      </c>
      <c r="M28" s="155"/>
      <c r="N28" s="155"/>
      <c r="O28" s="239"/>
      <c r="P28" s="239"/>
      <c r="Q28" s="239"/>
      <c r="R28" s="239"/>
      <c r="S28" s="239"/>
      <c r="T28" s="239"/>
      <c r="U28" s="239"/>
      <c r="V28" s="239"/>
      <c r="W28" s="239"/>
      <c r="X28" s="239"/>
      <c r="Y28" s="239"/>
      <c r="Z28" s="239"/>
      <c r="AA28" s="239"/>
      <c r="AB28" s="239"/>
      <c r="AC28" s="239"/>
      <c r="AD28" s="239"/>
      <c r="AE28" s="239"/>
      <c r="AF28" s="239"/>
      <c r="AG28" s="239"/>
    </row>
    <row r="29" spans="1:33" ht="12">
      <c r="A29" s="151" t="s">
        <v>207</v>
      </c>
      <c r="B29" s="155">
        <v>1</v>
      </c>
      <c r="C29" s="155"/>
      <c r="D29" s="155"/>
      <c r="E29" s="155"/>
      <c r="F29" s="155"/>
      <c r="G29" s="155"/>
      <c r="H29" s="155"/>
      <c r="I29" s="155"/>
      <c r="J29" s="155"/>
      <c r="K29" s="201"/>
      <c r="L29" s="202">
        <v>1</v>
      </c>
      <c r="M29" s="155"/>
      <c r="N29" s="155"/>
    </row>
    <row r="30" spans="1:33" s="240" customFormat="1" ht="12">
      <c r="A30" s="151" t="s">
        <v>208</v>
      </c>
      <c r="B30" s="155">
        <v>1</v>
      </c>
      <c r="C30" s="155"/>
      <c r="D30" s="155"/>
      <c r="E30" s="155"/>
      <c r="F30" s="155"/>
      <c r="G30" s="155"/>
      <c r="H30" s="155"/>
      <c r="I30" s="155"/>
      <c r="J30" s="155"/>
      <c r="K30" s="201"/>
      <c r="L30" s="202">
        <v>1</v>
      </c>
      <c r="M30" s="155"/>
      <c r="N30" s="155"/>
      <c r="O30" s="239"/>
      <c r="P30" s="239"/>
      <c r="Q30" s="239"/>
      <c r="R30" s="239"/>
      <c r="S30" s="239"/>
      <c r="T30" s="239"/>
      <c r="U30" s="239"/>
      <c r="V30" s="239"/>
      <c r="W30" s="239"/>
      <c r="X30" s="239"/>
      <c r="Y30" s="239"/>
      <c r="Z30" s="239"/>
      <c r="AA30" s="239"/>
      <c r="AB30" s="239"/>
      <c r="AC30" s="239"/>
      <c r="AD30" s="239"/>
      <c r="AE30" s="239"/>
      <c r="AF30" s="239"/>
      <c r="AG30" s="239"/>
    </row>
    <row r="31" spans="1:33" ht="12">
      <c r="A31" s="151" t="s">
        <v>209</v>
      </c>
      <c r="B31" s="155">
        <v>1</v>
      </c>
      <c r="C31" s="155"/>
      <c r="D31" s="155"/>
      <c r="E31" s="155"/>
      <c r="F31" s="155"/>
      <c r="G31" s="155"/>
      <c r="H31" s="155"/>
      <c r="I31" s="155"/>
      <c r="J31" s="155"/>
      <c r="K31" s="201"/>
      <c r="L31" s="202">
        <v>1</v>
      </c>
      <c r="M31" s="155"/>
      <c r="N31" s="155"/>
    </row>
    <row r="32" spans="1:33" ht="12">
      <c r="A32" s="151" t="s">
        <v>210</v>
      </c>
      <c r="B32" s="155">
        <v>1</v>
      </c>
      <c r="C32" s="155"/>
      <c r="D32" s="155"/>
      <c r="E32" s="155"/>
      <c r="F32" s="155"/>
      <c r="G32" s="211"/>
      <c r="H32" s="211"/>
      <c r="I32" s="155"/>
      <c r="J32" s="155"/>
      <c r="K32" s="201"/>
      <c r="L32" s="202">
        <v>1</v>
      </c>
      <c r="M32" s="155"/>
      <c r="N32" s="155"/>
    </row>
    <row r="33" spans="1:33" ht="12">
      <c r="A33" s="151" t="s">
        <v>211</v>
      </c>
      <c r="B33" s="155">
        <v>1</v>
      </c>
      <c r="C33" s="155"/>
      <c r="D33" s="155"/>
      <c r="E33" s="155"/>
      <c r="F33" s="155"/>
      <c r="G33" s="211"/>
      <c r="H33" s="211"/>
      <c r="I33" s="155"/>
      <c r="J33" s="155"/>
      <c r="K33" s="201"/>
      <c r="L33" s="202">
        <v>1</v>
      </c>
      <c r="M33" s="155"/>
      <c r="N33" s="155"/>
    </row>
    <row r="34" spans="1:33" ht="12">
      <c r="A34" s="151" t="s">
        <v>212</v>
      </c>
      <c r="B34" s="155">
        <v>1</v>
      </c>
      <c r="C34" s="155">
        <v>1</v>
      </c>
      <c r="D34" s="155"/>
      <c r="E34" s="155"/>
      <c r="F34" s="155"/>
      <c r="G34" s="155"/>
      <c r="H34" s="155"/>
      <c r="I34" s="155"/>
      <c r="J34" s="155"/>
      <c r="K34" s="201"/>
      <c r="L34" s="202"/>
      <c r="M34" s="155">
        <v>1</v>
      </c>
      <c r="N34" s="155"/>
    </row>
    <row r="35" spans="1:33" ht="12">
      <c r="A35" s="151" t="s">
        <v>213</v>
      </c>
      <c r="B35" s="155">
        <v>1</v>
      </c>
      <c r="C35" s="155"/>
      <c r="D35" s="155"/>
      <c r="E35" s="155"/>
      <c r="F35" s="155"/>
      <c r="G35" s="211"/>
      <c r="H35" s="211"/>
      <c r="I35" s="155"/>
      <c r="J35" s="155"/>
      <c r="K35" s="201"/>
      <c r="L35" s="202">
        <v>1</v>
      </c>
      <c r="M35" s="155"/>
      <c r="N35" s="155"/>
    </row>
    <row r="36" spans="1:33" ht="12">
      <c r="A36" s="151" t="s">
        <v>214</v>
      </c>
      <c r="B36" s="155">
        <v>1</v>
      </c>
      <c r="C36" s="155"/>
      <c r="D36" s="155"/>
      <c r="E36" s="155"/>
      <c r="F36" s="155"/>
      <c r="G36" s="155"/>
      <c r="H36" s="155"/>
      <c r="I36" s="155"/>
      <c r="J36" s="155"/>
      <c r="K36" s="201"/>
      <c r="L36" s="202">
        <v>1</v>
      </c>
      <c r="M36" s="155"/>
      <c r="N36" s="155"/>
    </row>
    <row r="37" spans="1:33" s="240" customFormat="1" ht="12">
      <c r="A37" s="151" t="s">
        <v>215</v>
      </c>
      <c r="B37" s="155">
        <v>1</v>
      </c>
      <c r="C37" s="155"/>
      <c r="D37" s="155"/>
      <c r="E37" s="155"/>
      <c r="F37" s="155"/>
      <c r="G37" s="155"/>
      <c r="H37" s="155"/>
      <c r="I37" s="155"/>
      <c r="J37" s="155"/>
      <c r="K37" s="201"/>
      <c r="L37" s="202">
        <v>1</v>
      </c>
      <c r="M37" s="155"/>
      <c r="N37" s="155"/>
      <c r="O37" s="239"/>
      <c r="P37" s="239"/>
      <c r="Q37" s="239"/>
      <c r="R37" s="239"/>
      <c r="S37" s="239"/>
      <c r="T37" s="239"/>
      <c r="U37" s="239"/>
      <c r="V37" s="239"/>
      <c r="W37" s="239"/>
      <c r="X37" s="239"/>
      <c r="Y37" s="239"/>
      <c r="Z37" s="239"/>
      <c r="AA37" s="239"/>
      <c r="AB37" s="239"/>
      <c r="AC37" s="239"/>
      <c r="AD37" s="239"/>
      <c r="AE37" s="239"/>
      <c r="AF37" s="239"/>
      <c r="AG37" s="239"/>
    </row>
    <row r="38" spans="1:33" ht="12">
      <c r="A38" s="151" t="s">
        <v>216</v>
      </c>
      <c r="B38" s="155">
        <v>1</v>
      </c>
      <c r="C38" s="155"/>
      <c r="D38" s="155"/>
      <c r="E38" s="155"/>
      <c r="F38" s="155"/>
      <c r="G38" s="155"/>
      <c r="H38" s="155"/>
      <c r="I38" s="155"/>
      <c r="J38" s="155"/>
      <c r="K38" s="201"/>
      <c r="L38" s="202">
        <v>1</v>
      </c>
      <c r="M38" s="155"/>
      <c r="N38" s="155"/>
    </row>
    <row r="39" spans="1:33" ht="12">
      <c r="A39" s="151" t="s">
        <v>217</v>
      </c>
      <c r="B39" s="155">
        <v>1</v>
      </c>
      <c r="C39" s="155"/>
      <c r="D39" s="155"/>
      <c r="E39" s="155"/>
      <c r="F39" s="155"/>
      <c r="G39" s="155"/>
      <c r="H39" s="155"/>
      <c r="I39" s="155"/>
      <c r="J39" s="155"/>
      <c r="K39" s="201"/>
      <c r="L39" s="202">
        <v>1</v>
      </c>
      <c r="M39" s="155"/>
      <c r="N39" s="155"/>
    </row>
    <row r="40" spans="1:33" s="240" customFormat="1" ht="12">
      <c r="A40" s="151" t="s">
        <v>218</v>
      </c>
      <c r="B40" s="155">
        <v>1</v>
      </c>
      <c r="C40" s="155"/>
      <c r="D40" s="155"/>
      <c r="E40" s="155"/>
      <c r="F40" s="155"/>
      <c r="G40" s="155"/>
      <c r="H40" s="155"/>
      <c r="I40" s="155"/>
      <c r="J40" s="155"/>
      <c r="K40" s="201"/>
      <c r="L40" s="202">
        <v>1</v>
      </c>
      <c r="M40" s="155"/>
      <c r="N40" s="155"/>
      <c r="O40" s="239"/>
      <c r="P40" s="239"/>
      <c r="Q40" s="239"/>
      <c r="R40" s="239"/>
      <c r="S40" s="239"/>
      <c r="T40" s="239"/>
      <c r="U40" s="239"/>
      <c r="V40" s="239"/>
      <c r="W40" s="239"/>
      <c r="X40" s="239"/>
      <c r="Y40" s="239"/>
      <c r="Z40" s="239"/>
      <c r="AA40" s="239"/>
      <c r="AB40" s="239"/>
      <c r="AC40" s="239"/>
      <c r="AD40" s="239"/>
      <c r="AE40" s="239"/>
      <c r="AF40" s="239"/>
      <c r="AG40" s="239"/>
    </row>
    <row r="41" spans="1:33" ht="12">
      <c r="A41" s="151" t="s">
        <v>219</v>
      </c>
      <c r="B41" s="155">
        <v>1</v>
      </c>
      <c r="C41" s="155">
        <v>1</v>
      </c>
      <c r="D41" s="155"/>
      <c r="E41" s="155"/>
      <c r="F41" s="155"/>
      <c r="G41" s="155"/>
      <c r="H41" s="155"/>
      <c r="I41" s="155"/>
      <c r="J41" s="155"/>
      <c r="K41" s="201"/>
      <c r="L41" s="202"/>
      <c r="M41" s="155">
        <v>1</v>
      </c>
      <c r="N41" s="155"/>
    </row>
    <row r="42" spans="1:33" s="240" customFormat="1" ht="12">
      <c r="A42" s="151" t="s">
        <v>220</v>
      </c>
      <c r="B42" s="155">
        <v>1</v>
      </c>
      <c r="C42" s="155"/>
      <c r="D42" s="155"/>
      <c r="E42" s="155"/>
      <c r="F42" s="155"/>
      <c r="G42" s="155"/>
      <c r="H42" s="155"/>
      <c r="I42" s="155"/>
      <c r="J42" s="155"/>
      <c r="K42" s="201"/>
      <c r="L42" s="202">
        <v>1</v>
      </c>
      <c r="M42" s="155"/>
      <c r="N42" s="155"/>
      <c r="O42" s="239"/>
      <c r="P42" s="239"/>
      <c r="Q42" s="239"/>
      <c r="R42" s="239"/>
      <c r="S42" s="239"/>
      <c r="T42" s="239"/>
      <c r="U42" s="239"/>
      <c r="V42" s="239"/>
      <c r="W42" s="239"/>
      <c r="X42" s="239"/>
      <c r="Y42" s="239"/>
      <c r="Z42" s="239"/>
      <c r="AA42" s="239"/>
      <c r="AB42" s="239"/>
      <c r="AC42" s="239"/>
      <c r="AD42" s="239"/>
      <c r="AE42" s="239"/>
      <c r="AF42" s="239"/>
      <c r="AG42" s="239"/>
    </row>
    <row r="43" spans="1:33" ht="12">
      <c r="A43" s="151" t="s">
        <v>221</v>
      </c>
      <c r="B43" s="155">
        <v>2</v>
      </c>
      <c r="C43" s="155"/>
      <c r="D43" s="155"/>
      <c r="E43" s="155"/>
      <c r="F43" s="155"/>
      <c r="G43" s="155"/>
      <c r="H43" s="155"/>
      <c r="I43" s="155"/>
      <c r="J43" s="155"/>
      <c r="K43" s="201"/>
      <c r="L43" s="202"/>
      <c r="M43" s="155">
        <v>1</v>
      </c>
      <c r="N43" s="155"/>
    </row>
    <row r="44" spans="1:33" ht="12">
      <c r="A44" s="151" t="s">
        <v>222</v>
      </c>
      <c r="B44" s="155">
        <v>2</v>
      </c>
      <c r="C44" s="155"/>
      <c r="D44" s="155"/>
      <c r="E44" s="155"/>
      <c r="F44" s="155"/>
      <c r="G44" s="211"/>
      <c r="H44" s="211"/>
      <c r="I44" s="155"/>
      <c r="J44" s="155"/>
      <c r="K44" s="201"/>
      <c r="L44" s="202"/>
      <c r="M44" s="155">
        <v>1</v>
      </c>
      <c r="N44" s="155"/>
    </row>
    <row r="45" spans="1:33" s="240" customFormat="1" ht="12">
      <c r="A45" s="151" t="s">
        <v>435</v>
      </c>
      <c r="B45" s="155">
        <v>1</v>
      </c>
      <c r="C45" s="155"/>
      <c r="D45" s="155"/>
      <c r="E45" s="155"/>
      <c r="F45" s="155"/>
      <c r="G45" s="155"/>
      <c r="H45" s="155"/>
      <c r="I45" s="155"/>
      <c r="J45" s="155"/>
      <c r="K45" s="201"/>
      <c r="L45" s="202">
        <v>1</v>
      </c>
      <c r="M45" s="155"/>
      <c r="N45" s="155"/>
      <c r="O45" s="239"/>
      <c r="P45" s="239"/>
      <c r="Q45" s="239"/>
      <c r="R45" s="239"/>
      <c r="S45" s="239"/>
      <c r="T45" s="239"/>
      <c r="U45" s="239"/>
      <c r="V45" s="239"/>
      <c r="W45" s="239"/>
      <c r="X45" s="239"/>
      <c r="Y45" s="239"/>
      <c r="Z45" s="239"/>
      <c r="AA45" s="239"/>
      <c r="AB45" s="239"/>
      <c r="AC45" s="239"/>
      <c r="AD45" s="239"/>
      <c r="AE45" s="239"/>
      <c r="AF45" s="239"/>
      <c r="AG45" s="239"/>
    </row>
    <row r="46" spans="1:33" ht="12">
      <c r="A46" s="151" t="s">
        <v>436</v>
      </c>
      <c r="B46" s="155">
        <v>1</v>
      </c>
      <c r="C46" s="155">
        <v>1</v>
      </c>
      <c r="D46" s="155"/>
      <c r="E46" s="155"/>
      <c r="F46" s="155"/>
      <c r="G46" s="155"/>
      <c r="H46" s="155"/>
      <c r="I46" s="155"/>
      <c r="J46" s="155"/>
      <c r="K46" s="201"/>
      <c r="L46" s="202"/>
      <c r="M46" s="155">
        <v>1</v>
      </c>
      <c r="N46" s="155"/>
    </row>
    <row r="47" spans="1:33" ht="12">
      <c r="A47" s="151" t="s">
        <v>437</v>
      </c>
      <c r="B47" s="155">
        <v>1</v>
      </c>
      <c r="C47" s="155"/>
      <c r="D47" s="155"/>
      <c r="E47" s="155"/>
      <c r="F47" s="155"/>
      <c r="G47" s="155"/>
      <c r="H47" s="155"/>
      <c r="I47" s="155"/>
      <c r="J47" s="155"/>
      <c r="K47" s="201"/>
      <c r="L47" s="202">
        <v>1</v>
      </c>
      <c r="M47" s="155"/>
      <c r="N47" s="155"/>
    </row>
    <row r="48" spans="1:33" s="240" customFormat="1" ht="12">
      <c r="A48" s="151" t="s">
        <v>438</v>
      </c>
      <c r="B48" s="155">
        <v>1</v>
      </c>
      <c r="C48" s="155"/>
      <c r="D48" s="155"/>
      <c r="E48" s="155"/>
      <c r="F48" s="155"/>
      <c r="G48" s="155"/>
      <c r="H48" s="155"/>
      <c r="I48" s="155"/>
      <c r="J48" s="155"/>
      <c r="K48" s="201"/>
      <c r="L48" s="202">
        <v>1</v>
      </c>
      <c r="M48" s="155"/>
      <c r="N48" s="155"/>
      <c r="O48" s="239"/>
      <c r="P48" s="239"/>
      <c r="Q48" s="239"/>
      <c r="R48" s="239"/>
      <c r="S48" s="239"/>
      <c r="T48" s="239"/>
      <c r="U48" s="239"/>
      <c r="V48" s="239"/>
      <c r="W48" s="239"/>
      <c r="X48" s="239"/>
      <c r="Y48" s="239"/>
      <c r="Z48" s="239"/>
      <c r="AA48" s="239"/>
      <c r="AB48" s="239"/>
      <c r="AC48" s="239"/>
      <c r="AD48" s="239"/>
      <c r="AE48" s="239"/>
      <c r="AF48" s="239"/>
      <c r="AG48" s="239"/>
    </row>
    <row r="49" spans="1:33" ht="12">
      <c r="A49" s="151" t="s">
        <v>439</v>
      </c>
      <c r="B49" s="155">
        <v>1</v>
      </c>
      <c r="C49" s="155"/>
      <c r="D49" s="155"/>
      <c r="E49" s="155"/>
      <c r="F49" s="155"/>
      <c r="G49" s="155"/>
      <c r="H49" s="155"/>
      <c r="I49" s="155"/>
      <c r="J49" s="155"/>
      <c r="K49" s="201"/>
      <c r="L49" s="202">
        <v>1</v>
      </c>
      <c r="M49" s="155"/>
      <c r="N49" s="155"/>
    </row>
    <row r="50" spans="1:33" ht="12">
      <c r="A50" s="151" t="s">
        <v>440</v>
      </c>
      <c r="B50" s="155">
        <v>1</v>
      </c>
      <c r="C50" s="155"/>
      <c r="D50" s="155"/>
      <c r="E50" s="155"/>
      <c r="F50" s="155"/>
      <c r="G50" s="155"/>
      <c r="H50" s="155"/>
      <c r="I50" s="155"/>
      <c r="J50" s="155"/>
      <c r="K50" s="201"/>
      <c r="L50" s="202">
        <v>1</v>
      </c>
      <c r="M50" s="155"/>
      <c r="N50" s="155"/>
    </row>
    <row r="51" spans="1:33" s="240" customFormat="1" ht="12">
      <c r="A51" s="151" t="s">
        <v>441</v>
      </c>
      <c r="B51" s="155">
        <v>1</v>
      </c>
      <c r="C51" s="155"/>
      <c r="D51" s="155"/>
      <c r="E51" s="155"/>
      <c r="F51" s="155"/>
      <c r="G51" s="155"/>
      <c r="H51" s="155"/>
      <c r="I51" s="155"/>
      <c r="J51" s="155"/>
      <c r="K51" s="201"/>
      <c r="L51" s="202">
        <v>1</v>
      </c>
      <c r="M51" s="155"/>
      <c r="N51" s="155"/>
      <c r="O51" s="239"/>
      <c r="P51" s="239"/>
      <c r="Q51" s="239"/>
      <c r="R51" s="239"/>
      <c r="S51" s="239"/>
      <c r="T51" s="239"/>
      <c r="U51" s="239"/>
      <c r="V51" s="239"/>
      <c r="W51" s="239"/>
      <c r="X51" s="239"/>
      <c r="Y51" s="239"/>
      <c r="Z51" s="239"/>
      <c r="AA51" s="239"/>
      <c r="AB51" s="239"/>
      <c r="AC51" s="239"/>
      <c r="AD51" s="239"/>
      <c r="AE51" s="239"/>
      <c r="AF51" s="239"/>
      <c r="AG51" s="239"/>
    </row>
    <row r="52" spans="1:33" ht="12">
      <c r="A52" s="156" t="s">
        <v>201</v>
      </c>
      <c r="B52" s="164">
        <v>2</v>
      </c>
      <c r="C52" s="164"/>
      <c r="D52" s="164"/>
      <c r="E52" s="164"/>
      <c r="F52" s="164"/>
      <c r="G52" s="164"/>
      <c r="H52" s="164"/>
      <c r="I52" s="164">
        <v>2</v>
      </c>
      <c r="J52" s="164"/>
      <c r="K52" s="208">
        <v>1</v>
      </c>
      <c r="L52" s="209"/>
      <c r="M52" s="164">
        <v>1</v>
      </c>
      <c r="N52" s="164"/>
    </row>
    <row r="53" spans="1:33" s="240" customFormat="1" ht="12">
      <c r="A53" s="156" t="s">
        <v>204</v>
      </c>
      <c r="B53" s="164">
        <v>2</v>
      </c>
      <c r="C53" s="164"/>
      <c r="D53" s="164"/>
      <c r="E53" s="164"/>
      <c r="F53" s="164"/>
      <c r="G53" s="164"/>
      <c r="H53" s="164"/>
      <c r="I53" s="164">
        <v>2</v>
      </c>
      <c r="J53" s="164"/>
      <c r="K53" s="208">
        <v>1</v>
      </c>
      <c r="L53" s="209"/>
      <c r="M53" s="164">
        <v>1</v>
      </c>
      <c r="N53" s="164">
        <v>1</v>
      </c>
      <c r="O53" s="239"/>
      <c r="P53" s="239"/>
      <c r="Q53" s="239"/>
      <c r="R53" s="239"/>
      <c r="S53" s="239"/>
      <c r="T53" s="239"/>
      <c r="U53" s="239"/>
      <c r="V53" s="239"/>
      <c r="W53" s="239"/>
      <c r="X53" s="239"/>
      <c r="Y53" s="239"/>
      <c r="Z53" s="239"/>
      <c r="AA53" s="239"/>
      <c r="AB53" s="239"/>
      <c r="AC53" s="239"/>
      <c r="AD53" s="239"/>
      <c r="AE53" s="239"/>
      <c r="AF53" s="239"/>
      <c r="AG53" s="239"/>
    </row>
    <row r="54" spans="1:33" ht="12">
      <c r="A54" s="156" t="s">
        <v>205</v>
      </c>
      <c r="B54" s="164">
        <v>13</v>
      </c>
      <c r="C54" s="164"/>
      <c r="D54" s="164"/>
      <c r="E54" s="164"/>
      <c r="F54" s="164"/>
      <c r="G54" s="164"/>
      <c r="H54" s="164"/>
      <c r="I54" s="164">
        <v>3</v>
      </c>
      <c r="J54" s="164"/>
      <c r="K54" s="208">
        <v>1</v>
      </c>
      <c r="L54" s="209">
        <v>1</v>
      </c>
      <c r="M54" s="164"/>
      <c r="N54" s="164"/>
    </row>
    <row r="55" spans="1:33" s="240" customFormat="1" ht="12">
      <c r="A55" s="156" t="s">
        <v>206</v>
      </c>
      <c r="B55" s="164">
        <v>5</v>
      </c>
      <c r="C55" s="164"/>
      <c r="D55" s="164"/>
      <c r="E55" s="164"/>
      <c r="F55" s="164"/>
      <c r="G55" s="164"/>
      <c r="H55" s="164"/>
      <c r="I55" s="164">
        <v>4</v>
      </c>
      <c r="J55" s="164"/>
      <c r="K55" s="208">
        <v>1</v>
      </c>
      <c r="L55" s="209">
        <v>1</v>
      </c>
      <c r="M55" s="164"/>
      <c r="N55" s="164"/>
      <c r="O55" s="239"/>
      <c r="P55" s="239"/>
      <c r="Q55" s="239"/>
      <c r="R55" s="239"/>
      <c r="S55" s="239"/>
      <c r="T55" s="239"/>
      <c r="U55" s="239"/>
      <c r="V55" s="239"/>
      <c r="W55" s="239"/>
      <c r="X55" s="239"/>
      <c r="Y55" s="239"/>
      <c r="Z55" s="239"/>
      <c r="AA55" s="239"/>
      <c r="AB55" s="239"/>
      <c r="AC55" s="239"/>
      <c r="AD55" s="239"/>
      <c r="AE55" s="239"/>
      <c r="AF55" s="239"/>
      <c r="AG55" s="239"/>
    </row>
    <row r="56" spans="1:33" ht="12">
      <c r="A56" s="156" t="s">
        <v>255</v>
      </c>
      <c r="B56" s="164">
        <v>6</v>
      </c>
      <c r="C56" s="164"/>
      <c r="D56" s="164"/>
      <c r="E56" s="164"/>
      <c r="F56" s="164"/>
      <c r="G56" s="164"/>
      <c r="H56" s="164"/>
      <c r="I56" s="164">
        <v>7</v>
      </c>
      <c r="J56" s="164"/>
      <c r="K56" s="208">
        <v>1</v>
      </c>
      <c r="L56" s="209">
        <v>1</v>
      </c>
      <c r="M56" s="164">
        <v>2</v>
      </c>
      <c r="N56" s="164"/>
    </row>
    <row r="57" spans="1:33" ht="12">
      <c r="A57" s="156" t="s">
        <v>256</v>
      </c>
      <c r="B57" s="164"/>
      <c r="C57" s="164"/>
      <c r="D57" s="164">
        <v>6</v>
      </c>
      <c r="E57" s="164"/>
      <c r="F57" s="164">
        <v>13</v>
      </c>
      <c r="G57" s="164"/>
      <c r="H57" s="164"/>
      <c r="I57" s="164">
        <v>8</v>
      </c>
      <c r="J57" s="164"/>
      <c r="K57" s="208">
        <v>1</v>
      </c>
      <c r="L57" s="209"/>
      <c r="M57" s="164">
        <v>4</v>
      </c>
      <c r="N57" s="164">
        <v>4</v>
      </c>
    </row>
    <row r="58" spans="1:33" s="240" customFormat="1" ht="12">
      <c r="A58" s="156" t="s">
        <v>442</v>
      </c>
      <c r="B58" s="164"/>
      <c r="C58" s="164"/>
      <c r="D58" s="164"/>
      <c r="E58" s="164"/>
      <c r="F58" s="164">
        <v>2</v>
      </c>
      <c r="G58" s="164"/>
      <c r="H58" s="164"/>
      <c r="I58" s="164">
        <v>6</v>
      </c>
      <c r="J58" s="164"/>
      <c r="K58" s="208"/>
      <c r="L58" s="209"/>
      <c r="M58" s="164"/>
      <c r="N58" s="164"/>
      <c r="O58" s="239"/>
      <c r="P58" s="239"/>
      <c r="Q58" s="239"/>
      <c r="R58" s="239"/>
      <c r="S58" s="239"/>
      <c r="T58" s="239"/>
      <c r="U58" s="239"/>
      <c r="V58" s="239"/>
      <c r="W58" s="239"/>
      <c r="X58" s="239"/>
      <c r="Y58" s="239"/>
      <c r="Z58" s="239"/>
      <c r="AA58" s="239"/>
      <c r="AB58" s="239"/>
      <c r="AC58" s="239"/>
      <c r="AD58" s="239"/>
      <c r="AE58" s="239"/>
      <c r="AF58" s="239"/>
      <c r="AG58" s="239"/>
    </row>
    <row r="59" spans="1:33" ht="12">
      <c r="A59" s="156" t="s">
        <v>443</v>
      </c>
      <c r="B59" s="164">
        <v>9</v>
      </c>
      <c r="C59" s="164"/>
      <c r="D59" s="164"/>
      <c r="E59" s="164"/>
      <c r="F59" s="164"/>
      <c r="G59" s="164"/>
      <c r="H59" s="164"/>
      <c r="I59" s="164">
        <v>8</v>
      </c>
      <c r="J59" s="164"/>
      <c r="K59" s="208">
        <v>1</v>
      </c>
      <c r="L59" s="209">
        <v>1</v>
      </c>
      <c r="M59" s="164">
        <v>1</v>
      </c>
      <c r="N59" s="164">
        <v>1</v>
      </c>
    </row>
    <row r="60" spans="1:33" ht="12">
      <c r="A60" s="151" t="s">
        <v>42</v>
      </c>
      <c r="B60" s="155"/>
      <c r="C60" s="155"/>
      <c r="D60" s="155"/>
      <c r="E60" s="155"/>
      <c r="F60" s="155"/>
      <c r="G60" s="155"/>
      <c r="H60" s="155">
        <v>2.9</v>
      </c>
      <c r="I60" s="155">
        <v>2</v>
      </c>
      <c r="J60" s="155"/>
      <c r="K60" s="201"/>
      <c r="L60" s="202"/>
      <c r="M60" s="155">
        <v>2</v>
      </c>
      <c r="N60" s="155"/>
    </row>
    <row r="61" spans="1:33" ht="12">
      <c r="A61" s="156" t="s">
        <v>444</v>
      </c>
      <c r="B61" s="164"/>
      <c r="C61" s="164">
        <v>3</v>
      </c>
      <c r="D61" s="164"/>
      <c r="E61" s="164"/>
      <c r="F61" s="164"/>
      <c r="G61" s="164"/>
      <c r="H61" s="164"/>
      <c r="I61" s="164"/>
      <c r="J61" s="164"/>
      <c r="K61" s="208"/>
      <c r="L61" s="209"/>
      <c r="M61" s="164">
        <v>1</v>
      </c>
      <c r="N61" s="164"/>
    </row>
    <row r="62" spans="1:33" ht="12">
      <c r="A62" s="156" t="s">
        <v>445</v>
      </c>
      <c r="B62" s="164"/>
      <c r="C62" s="164">
        <v>9</v>
      </c>
      <c r="D62" s="164"/>
      <c r="E62" s="164"/>
      <c r="F62" s="164"/>
      <c r="G62" s="164"/>
      <c r="H62" s="164"/>
      <c r="I62" s="164"/>
      <c r="J62" s="164"/>
      <c r="K62" s="208">
        <v>1</v>
      </c>
      <c r="L62" s="209"/>
      <c r="M62" s="164">
        <v>1</v>
      </c>
      <c r="N62" s="164"/>
    </row>
    <row r="63" spans="1:33" s="240" customFormat="1" ht="12">
      <c r="A63" s="151" t="s">
        <v>446</v>
      </c>
      <c r="B63" s="155">
        <v>1</v>
      </c>
      <c r="C63" s="155"/>
      <c r="D63" s="155"/>
      <c r="E63" s="155"/>
      <c r="F63" s="155"/>
      <c r="G63" s="155"/>
      <c r="H63" s="155"/>
      <c r="I63" s="155"/>
      <c r="J63" s="155"/>
      <c r="K63" s="201"/>
      <c r="L63" s="202">
        <v>1</v>
      </c>
      <c r="M63" s="155"/>
      <c r="N63" s="155"/>
      <c r="O63" s="239"/>
      <c r="P63" s="239"/>
      <c r="Q63" s="239"/>
      <c r="R63" s="239"/>
      <c r="S63" s="239"/>
      <c r="T63" s="239"/>
      <c r="U63" s="239"/>
      <c r="V63" s="239"/>
      <c r="W63" s="239"/>
      <c r="X63" s="239"/>
      <c r="Y63" s="239"/>
      <c r="Z63" s="239"/>
      <c r="AA63" s="239"/>
      <c r="AB63" s="239"/>
      <c r="AC63" s="239"/>
      <c r="AD63" s="239"/>
      <c r="AE63" s="239"/>
      <c r="AF63" s="239"/>
      <c r="AG63" s="239"/>
    </row>
    <row r="64" spans="1:33" ht="12">
      <c r="A64" s="156" t="s">
        <v>223</v>
      </c>
      <c r="B64" s="164">
        <v>2</v>
      </c>
      <c r="C64" s="164"/>
      <c r="D64" s="164"/>
      <c r="E64" s="164"/>
      <c r="F64" s="164"/>
      <c r="G64" s="164"/>
      <c r="H64" s="164"/>
      <c r="I64" s="164"/>
      <c r="J64" s="164"/>
      <c r="K64" s="208"/>
      <c r="L64" s="209"/>
      <c r="M64" s="164">
        <v>1</v>
      </c>
      <c r="N64" s="164"/>
    </row>
    <row r="65" spans="1:33" s="240" customFormat="1" ht="12">
      <c r="A65" s="151" t="s">
        <v>447</v>
      </c>
      <c r="B65" s="155">
        <v>1</v>
      </c>
      <c r="C65" s="155"/>
      <c r="D65" s="155"/>
      <c r="E65" s="155"/>
      <c r="F65" s="155"/>
      <c r="G65" s="155"/>
      <c r="H65" s="155"/>
      <c r="I65" s="155"/>
      <c r="J65" s="155"/>
      <c r="K65" s="201"/>
      <c r="L65" s="202">
        <v>1</v>
      </c>
      <c r="M65" s="155"/>
      <c r="N65" s="155"/>
      <c r="O65" s="239"/>
      <c r="P65" s="239"/>
      <c r="Q65" s="239"/>
      <c r="R65" s="239"/>
      <c r="S65" s="239"/>
      <c r="T65" s="239"/>
      <c r="U65" s="239"/>
      <c r="V65" s="239"/>
      <c r="W65" s="239"/>
      <c r="X65" s="239"/>
      <c r="Y65" s="239"/>
      <c r="Z65" s="239"/>
      <c r="AA65" s="239"/>
      <c r="AB65" s="239"/>
      <c r="AC65" s="239"/>
      <c r="AD65" s="239"/>
      <c r="AE65" s="239"/>
      <c r="AF65" s="239"/>
      <c r="AG65" s="239"/>
    </row>
    <row r="66" spans="1:33" ht="12">
      <c r="A66" s="151" t="s">
        <v>203</v>
      </c>
      <c r="B66" s="155">
        <v>1</v>
      </c>
      <c r="C66" s="155"/>
      <c r="D66" s="155"/>
      <c r="E66" s="155"/>
      <c r="F66" s="155"/>
      <c r="G66" s="155"/>
      <c r="H66" s="155"/>
      <c r="I66" s="155"/>
      <c r="J66" s="155"/>
      <c r="K66" s="201"/>
      <c r="L66" s="202">
        <v>1</v>
      </c>
      <c r="M66" s="155"/>
      <c r="N66" s="155"/>
    </row>
    <row r="67" spans="1:33" ht="12">
      <c r="A67" s="170"/>
      <c r="B67" s="213">
        <f t="shared" ref="B67:K67" si="0">SUM(B4:B66)</f>
        <v>70</v>
      </c>
      <c r="C67" s="213">
        <f t="shared" si="0"/>
        <v>19</v>
      </c>
      <c r="D67" s="213">
        <f t="shared" si="0"/>
        <v>12</v>
      </c>
      <c r="E67" s="213">
        <f t="shared" si="0"/>
        <v>3</v>
      </c>
      <c r="F67" s="213">
        <f t="shared" si="0"/>
        <v>17</v>
      </c>
      <c r="G67" s="213">
        <f t="shared" si="0"/>
        <v>6</v>
      </c>
      <c r="H67" s="213">
        <f t="shared" si="0"/>
        <v>2.9</v>
      </c>
      <c r="I67" s="213">
        <f t="shared" si="0"/>
        <v>88</v>
      </c>
      <c r="J67" s="213">
        <f t="shared" si="0"/>
        <v>14</v>
      </c>
      <c r="K67" s="214">
        <f t="shared" si="0"/>
        <v>17</v>
      </c>
      <c r="L67" s="215">
        <f t="shared" ref="L67" si="1">SUM(L4:L66)</f>
        <v>42</v>
      </c>
      <c r="M67" s="213">
        <f t="shared" ref="M67" si="2">SUM(M4:M66)</f>
        <v>28</v>
      </c>
      <c r="N67" s="213">
        <f t="shared" ref="N67" si="3">SUM(N4:N66)</f>
        <v>16</v>
      </c>
    </row>
    <row r="71" spans="1:33">
      <c r="E71" s="183"/>
      <c r="G71" s="183"/>
      <c r="H71" s="183"/>
      <c r="I71" s="183"/>
      <c r="J71" s="183"/>
      <c r="K71" s="184"/>
      <c r="L71" s="185"/>
      <c r="M71" s="183"/>
      <c r="N71" s="183"/>
    </row>
  </sheetData>
  <sheetProtection password="C9C8" sheet="1" objects="1" scenarios="1"/>
  <pageMargins left="0.7" right="0.7" top="0.75" bottom="0.75" header="0.3" footer="0.3"/>
  <pageSetup paperSize="9"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opLeftCell="A50" workbookViewId="0">
      <selection activeCell="H67" sqref="A1:H67"/>
    </sheetView>
  </sheetViews>
  <sheetFormatPr defaultRowHeight="12.75"/>
  <cols>
    <col min="1" max="1" width="7.7109375" style="129" customWidth="1"/>
    <col min="2" max="2" width="7.7109375" style="217" customWidth="1"/>
    <col min="3" max="3" width="7.7109375" style="133" customWidth="1"/>
    <col min="4" max="4" width="7.7109375" style="177" customWidth="1"/>
    <col min="5" max="5" width="7.7109375" style="178" customWidth="1"/>
    <col min="6" max="6" width="7.7109375" style="177" customWidth="1"/>
    <col min="7" max="7" width="7.7109375" style="178" customWidth="1"/>
    <col min="8" max="8" width="7.7109375" style="133" customWidth="1"/>
    <col min="9" max="16384" width="9.140625" style="134"/>
  </cols>
  <sheetData>
    <row r="1" spans="1:8" s="92" customFormat="1" ht="12">
      <c r="A1" s="78" t="s">
        <v>617</v>
      </c>
      <c r="B1" s="241"/>
      <c r="C1" s="79"/>
      <c r="D1" s="242"/>
      <c r="E1" s="243"/>
      <c r="F1" s="242"/>
      <c r="G1" s="243"/>
      <c r="H1" s="79"/>
    </row>
    <row r="2" spans="1:8" s="127" customFormat="1" ht="96">
      <c r="A2" s="144" t="s">
        <v>430</v>
      </c>
      <c r="B2" s="244" t="s">
        <v>612</v>
      </c>
      <c r="C2" s="244" t="s">
        <v>613</v>
      </c>
      <c r="D2" s="226" t="s">
        <v>570</v>
      </c>
      <c r="E2" s="227" t="s">
        <v>571</v>
      </c>
      <c r="F2" s="226" t="s">
        <v>614</v>
      </c>
      <c r="G2" s="227" t="s">
        <v>615</v>
      </c>
      <c r="H2" s="244" t="s">
        <v>616</v>
      </c>
    </row>
    <row r="3" spans="1:8" s="93" customFormat="1" ht="12">
      <c r="A3" s="82"/>
      <c r="B3" s="121" t="s">
        <v>461</v>
      </c>
      <c r="C3" s="121" t="s">
        <v>461</v>
      </c>
      <c r="D3" s="228" t="s">
        <v>461</v>
      </c>
      <c r="E3" s="229" t="s">
        <v>461</v>
      </c>
      <c r="F3" s="228" t="s">
        <v>461</v>
      </c>
      <c r="G3" s="229" t="s">
        <v>461</v>
      </c>
      <c r="H3" s="121" t="s">
        <v>461</v>
      </c>
    </row>
    <row r="4" spans="1:8" s="128" customFormat="1" ht="12">
      <c r="A4" s="151" t="s">
        <v>232</v>
      </c>
      <c r="B4" s="155"/>
      <c r="C4" s="155"/>
      <c r="D4" s="201"/>
      <c r="E4" s="202"/>
      <c r="F4" s="201"/>
      <c r="G4" s="202"/>
      <c r="H4" s="155"/>
    </row>
    <row r="5" spans="1:8" s="128" customFormat="1" ht="12">
      <c r="A5" s="151" t="s">
        <v>233</v>
      </c>
      <c r="B5" s="155"/>
      <c r="C5" s="155"/>
      <c r="D5" s="201"/>
      <c r="E5" s="202"/>
      <c r="F5" s="201"/>
      <c r="G5" s="202"/>
      <c r="H5" s="155"/>
    </row>
    <row r="6" spans="1:8" s="128" customFormat="1" ht="12">
      <c r="A6" s="151" t="s">
        <v>234</v>
      </c>
      <c r="B6" s="155"/>
      <c r="C6" s="155"/>
      <c r="D6" s="201"/>
      <c r="E6" s="202"/>
      <c r="F6" s="201"/>
      <c r="G6" s="202"/>
      <c r="H6" s="155"/>
    </row>
    <row r="7" spans="1:8" s="128" customFormat="1" ht="12">
      <c r="A7" s="151" t="s">
        <v>235</v>
      </c>
      <c r="B7" s="155"/>
      <c r="C7" s="155"/>
      <c r="D7" s="201"/>
      <c r="E7" s="202"/>
      <c r="F7" s="201"/>
      <c r="G7" s="202"/>
      <c r="H7" s="155"/>
    </row>
    <row r="8" spans="1:8">
      <c r="A8" s="156" t="s">
        <v>283</v>
      </c>
      <c r="B8" s="230"/>
      <c r="C8" s="160"/>
      <c r="D8" s="204"/>
      <c r="E8" s="205"/>
      <c r="F8" s="204"/>
      <c r="G8" s="205"/>
      <c r="H8" s="160"/>
    </row>
    <row r="9" spans="1:8">
      <c r="A9" s="156" t="s">
        <v>280</v>
      </c>
      <c r="B9" s="230"/>
      <c r="C9" s="160"/>
      <c r="D9" s="204"/>
      <c r="E9" s="205"/>
      <c r="F9" s="204"/>
      <c r="G9" s="205"/>
      <c r="H9" s="160"/>
    </row>
    <row r="10" spans="1:8" s="128" customFormat="1" ht="12">
      <c r="A10" s="151" t="s">
        <v>265</v>
      </c>
      <c r="B10" s="155"/>
      <c r="C10" s="155"/>
      <c r="D10" s="201"/>
      <c r="E10" s="202"/>
      <c r="F10" s="201"/>
      <c r="G10" s="202"/>
      <c r="H10" s="155"/>
    </row>
    <row r="11" spans="1:8">
      <c r="A11" s="156" t="s">
        <v>431</v>
      </c>
      <c r="B11" s="230"/>
      <c r="C11" s="160"/>
      <c r="D11" s="204"/>
      <c r="E11" s="205"/>
      <c r="F11" s="204"/>
      <c r="G11" s="205"/>
      <c r="H11" s="160"/>
    </row>
    <row r="12" spans="1:8" s="128" customFormat="1" ht="12">
      <c r="A12" s="151" t="s">
        <v>294</v>
      </c>
      <c r="B12" s="155"/>
      <c r="C12" s="155"/>
      <c r="D12" s="201"/>
      <c r="E12" s="202"/>
      <c r="F12" s="201"/>
      <c r="G12" s="202"/>
      <c r="H12" s="155"/>
    </row>
    <row r="13" spans="1:8" s="128" customFormat="1" ht="12">
      <c r="A13" s="151" t="s">
        <v>295</v>
      </c>
      <c r="B13" s="155"/>
      <c r="C13" s="155"/>
      <c r="D13" s="201"/>
      <c r="E13" s="202"/>
      <c r="F13" s="201"/>
      <c r="G13" s="202"/>
      <c r="H13" s="155"/>
    </row>
    <row r="14" spans="1:8" s="128" customFormat="1" ht="12">
      <c r="A14" s="151" t="s">
        <v>296</v>
      </c>
      <c r="B14" s="155"/>
      <c r="C14" s="155"/>
      <c r="D14" s="201"/>
      <c r="E14" s="202"/>
      <c r="F14" s="201"/>
      <c r="G14" s="202"/>
      <c r="H14" s="155"/>
    </row>
    <row r="15" spans="1:8" s="128" customFormat="1" ht="12">
      <c r="A15" s="151" t="s">
        <v>432</v>
      </c>
      <c r="B15" s="155"/>
      <c r="C15" s="155"/>
      <c r="D15" s="201"/>
      <c r="E15" s="202"/>
      <c r="F15" s="201"/>
      <c r="G15" s="202"/>
      <c r="H15" s="155"/>
    </row>
    <row r="16" spans="1:8">
      <c r="A16" s="156" t="s">
        <v>226</v>
      </c>
      <c r="B16" s="230">
        <v>2</v>
      </c>
      <c r="C16" s="160"/>
      <c r="D16" s="204">
        <v>8</v>
      </c>
      <c r="E16" s="205"/>
      <c r="F16" s="204"/>
      <c r="G16" s="205"/>
      <c r="H16" s="160"/>
    </row>
    <row r="17" spans="1:8" s="128" customFormat="1" ht="12">
      <c r="A17" s="151" t="s">
        <v>291</v>
      </c>
      <c r="B17" s="155"/>
      <c r="C17" s="155"/>
      <c r="D17" s="201"/>
      <c r="E17" s="202"/>
      <c r="F17" s="201"/>
      <c r="G17" s="202"/>
      <c r="H17" s="155"/>
    </row>
    <row r="18" spans="1:8" s="128" customFormat="1" ht="12">
      <c r="A18" s="151" t="s">
        <v>292</v>
      </c>
      <c r="B18" s="155"/>
      <c r="C18" s="155"/>
      <c r="D18" s="201"/>
      <c r="E18" s="202"/>
      <c r="F18" s="201"/>
      <c r="G18" s="202"/>
      <c r="H18" s="155"/>
    </row>
    <row r="19" spans="1:8" s="135" customFormat="1" ht="12">
      <c r="A19" s="156" t="s">
        <v>293</v>
      </c>
      <c r="B19" s="164"/>
      <c r="C19" s="164"/>
      <c r="D19" s="208"/>
      <c r="E19" s="209"/>
      <c r="F19" s="208"/>
      <c r="G19" s="209"/>
      <c r="H19" s="164"/>
    </row>
    <row r="20" spans="1:8" s="128" customFormat="1" ht="12">
      <c r="A20" s="151" t="s">
        <v>433</v>
      </c>
      <c r="B20" s="155"/>
      <c r="C20" s="155"/>
      <c r="D20" s="201"/>
      <c r="E20" s="202"/>
      <c r="F20" s="201"/>
      <c r="G20" s="202"/>
      <c r="H20" s="155"/>
    </row>
    <row r="21" spans="1:8" s="128" customFormat="1" ht="12">
      <c r="A21" s="151" t="s">
        <v>434</v>
      </c>
      <c r="B21" s="155"/>
      <c r="C21" s="155"/>
      <c r="D21" s="201"/>
      <c r="E21" s="202"/>
      <c r="F21" s="201"/>
      <c r="G21" s="202"/>
      <c r="H21" s="155"/>
    </row>
    <row r="22" spans="1:8" s="135" customFormat="1" ht="12">
      <c r="A22" s="156" t="s">
        <v>227</v>
      </c>
      <c r="B22" s="164">
        <v>1</v>
      </c>
      <c r="C22" s="164"/>
      <c r="D22" s="208">
        <v>2</v>
      </c>
      <c r="E22" s="209"/>
      <c r="F22" s="208"/>
      <c r="G22" s="209"/>
      <c r="H22" s="164"/>
    </row>
    <row r="23" spans="1:8" s="135" customFormat="1" ht="12">
      <c r="A23" s="156" t="s">
        <v>228</v>
      </c>
      <c r="B23" s="164">
        <v>1</v>
      </c>
      <c r="C23" s="164"/>
      <c r="D23" s="208">
        <v>2</v>
      </c>
      <c r="E23" s="209"/>
      <c r="F23" s="208"/>
      <c r="G23" s="209"/>
      <c r="H23" s="164"/>
    </row>
    <row r="24" spans="1:8" s="135" customFormat="1" ht="12">
      <c r="A24" s="156" t="s">
        <v>224</v>
      </c>
      <c r="B24" s="164">
        <v>2</v>
      </c>
      <c r="C24" s="164"/>
      <c r="D24" s="208"/>
      <c r="E24" s="209"/>
      <c r="F24" s="208"/>
      <c r="G24" s="209"/>
      <c r="H24" s="164"/>
    </row>
    <row r="25" spans="1:8" s="128" customFormat="1" ht="12">
      <c r="A25" s="151" t="s">
        <v>198</v>
      </c>
      <c r="B25" s="155">
        <v>1</v>
      </c>
      <c r="C25" s="155"/>
      <c r="D25" s="201">
        <v>1</v>
      </c>
      <c r="E25" s="202"/>
      <c r="F25" s="201"/>
      <c r="G25" s="202"/>
      <c r="H25" s="155"/>
    </row>
    <row r="26" spans="1:8" s="128" customFormat="1" ht="12">
      <c r="A26" s="151" t="s">
        <v>199</v>
      </c>
      <c r="B26" s="155">
        <v>2</v>
      </c>
      <c r="C26" s="155"/>
      <c r="D26" s="201"/>
      <c r="E26" s="202"/>
      <c r="F26" s="201"/>
      <c r="G26" s="202"/>
      <c r="H26" s="155"/>
    </row>
    <row r="27" spans="1:8" s="128" customFormat="1" ht="12">
      <c r="A27" s="151" t="s">
        <v>200</v>
      </c>
      <c r="B27" s="155">
        <v>2</v>
      </c>
      <c r="C27" s="155"/>
      <c r="D27" s="201"/>
      <c r="E27" s="202"/>
      <c r="F27" s="201"/>
      <c r="G27" s="202"/>
      <c r="H27" s="155"/>
    </row>
    <row r="28" spans="1:8" s="128" customFormat="1" ht="12">
      <c r="A28" s="151" t="s">
        <v>202</v>
      </c>
      <c r="B28" s="155">
        <v>2</v>
      </c>
      <c r="C28" s="155"/>
      <c r="D28" s="201"/>
      <c r="E28" s="202"/>
      <c r="F28" s="201"/>
      <c r="G28" s="202"/>
      <c r="H28" s="155"/>
    </row>
    <row r="29" spans="1:8" s="128" customFormat="1" ht="12">
      <c r="A29" s="151" t="s">
        <v>207</v>
      </c>
      <c r="B29" s="155">
        <v>2</v>
      </c>
      <c r="C29" s="155"/>
      <c r="D29" s="201"/>
      <c r="E29" s="202"/>
      <c r="F29" s="201"/>
      <c r="G29" s="202"/>
      <c r="H29" s="155"/>
    </row>
    <row r="30" spans="1:8" s="128" customFormat="1" ht="12">
      <c r="A30" s="151" t="s">
        <v>208</v>
      </c>
      <c r="B30" s="155">
        <v>2</v>
      </c>
      <c r="C30" s="155"/>
      <c r="D30" s="201"/>
      <c r="E30" s="202"/>
      <c r="F30" s="201"/>
      <c r="G30" s="202"/>
      <c r="H30" s="155"/>
    </row>
    <row r="31" spans="1:8" s="128" customFormat="1" ht="12">
      <c r="A31" s="151" t="s">
        <v>209</v>
      </c>
      <c r="B31" s="155">
        <v>2</v>
      </c>
      <c r="C31" s="155"/>
      <c r="D31" s="201"/>
      <c r="E31" s="202"/>
      <c r="F31" s="201"/>
      <c r="G31" s="202"/>
      <c r="H31" s="155"/>
    </row>
    <row r="32" spans="1:8" s="128" customFormat="1" ht="12">
      <c r="A32" s="151" t="s">
        <v>210</v>
      </c>
      <c r="B32" s="155">
        <v>2</v>
      </c>
      <c r="C32" s="211"/>
      <c r="D32" s="201"/>
      <c r="E32" s="202"/>
      <c r="F32" s="201"/>
      <c r="G32" s="202"/>
      <c r="H32" s="155"/>
    </row>
    <row r="33" spans="1:8" s="128" customFormat="1" ht="12">
      <c r="A33" s="151" t="s">
        <v>211</v>
      </c>
      <c r="B33" s="155">
        <v>2</v>
      </c>
      <c r="C33" s="211"/>
      <c r="D33" s="201"/>
      <c r="E33" s="202"/>
      <c r="F33" s="201"/>
      <c r="G33" s="202"/>
      <c r="H33" s="155"/>
    </row>
    <row r="34" spans="1:8" s="128" customFormat="1" ht="12">
      <c r="A34" s="151" t="s">
        <v>212</v>
      </c>
      <c r="B34" s="155">
        <v>1</v>
      </c>
      <c r="C34" s="155"/>
      <c r="D34" s="201">
        <v>1</v>
      </c>
      <c r="E34" s="202"/>
      <c r="F34" s="201"/>
      <c r="G34" s="202"/>
      <c r="H34" s="155"/>
    </row>
    <row r="35" spans="1:8" s="128" customFormat="1" ht="12">
      <c r="A35" s="151" t="s">
        <v>213</v>
      </c>
      <c r="B35" s="155">
        <v>1</v>
      </c>
      <c r="C35" s="211"/>
      <c r="D35" s="201"/>
      <c r="E35" s="202"/>
      <c r="F35" s="201"/>
      <c r="G35" s="202"/>
      <c r="H35" s="155"/>
    </row>
    <row r="36" spans="1:8" s="128" customFormat="1" ht="12">
      <c r="A36" s="151" t="s">
        <v>214</v>
      </c>
      <c r="B36" s="155">
        <v>2</v>
      </c>
      <c r="C36" s="155"/>
      <c r="D36" s="201"/>
      <c r="E36" s="202"/>
      <c r="F36" s="201"/>
      <c r="G36" s="202"/>
      <c r="H36" s="155"/>
    </row>
    <row r="37" spans="1:8" s="128" customFormat="1" ht="12">
      <c r="A37" s="151" t="s">
        <v>215</v>
      </c>
      <c r="B37" s="155">
        <v>2</v>
      </c>
      <c r="C37" s="155"/>
      <c r="D37" s="201"/>
      <c r="E37" s="202"/>
      <c r="F37" s="201"/>
      <c r="G37" s="202"/>
      <c r="H37" s="155"/>
    </row>
    <row r="38" spans="1:8" s="128" customFormat="1" ht="12">
      <c r="A38" s="151" t="s">
        <v>216</v>
      </c>
      <c r="B38" s="155">
        <v>2</v>
      </c>
      <c r="C38" s="155"/>
      <c r="D38" s="201"/>
      <c r="E38" s="202"/>
      <c r="F38" s="201"/>
      <c r="G38" s="202"/>
      <c r="H38" s="155"/>
    </row>
    <row r="39" spans="1:8" s="128" customFormat="1" ht="12">
      <c r="A39" s="151" t="s">
        <v>217</v>
      </c>
      <c r="B39" s="155">
        <v>2</v>
      </c>
      <c r="C39" s="155"/>
      <c r="D39" s="201"/>
      <c r="E39" s="202"/>
      <c r="F39" s="201"/>
      <c r="G39" s="202"/>
      <c r="H39" s="155"/>
    </row>
    <row r="40" spans="1:8" s="128" customFormat="1" ht="12">
      <c r="A40" s="151" t="s">
        <v>218</v>
      </c>
      <c r="B40" s="155">
        <v>2</v>
      </c>
      <c r="C40" s="155"/>
      <c r="D40" s="201"/>
      <c r="E40" s="202"/>
      <c r="F40" s="201"/>
      <c r="G40" s="202"/>
      <c r="H40" s="155"/>
    </row>
    <row r="41" spans="1:8" s="128" customFormat="1" ht="12">
      <c r="A41" s="151" t="s">
        <v>219</v>
      </c>
      <c r="B41" s="155">
        <v>2</v>
      </c>
      <c r="C41" s="155"/>
      <c r="D41" s="201"/>
      <c r="E41" s="202"/>
      <c r="F41" s="201"/>
      <c r="G41" s="202"/>
      <c r="H41" s="155"/>
    </row>
    <row r="42" spans="1:8" s="128" customFormat="1" ht="12">
      <c r="A42" s="151" t="s">
        <v>220</v>
      </c>
      <c r="B42" s="155">
        <v>2</v>
      </c>
      <c r="C42" s="155"/>
      <c r="D42" s="201"/>
      <c r="E42" s="202"/>
      <c r="F42" s="201"/>
      <c r="G42" s="202"/>
      <c r="H42" s="155"/>
    </row>
    <row r="43" spans="1:8" s="128" customFormat="1" ht="12">
      <c r="A43" s="151" t="s">
        <v>221</v>
      </c>
      <c r="B43" s="155">
        <v>2</v>
      </c>
      <c r="C43" s="155"/>
      <c r="D43" s="201"/>
      <c r="E43" s="202"/>
      <c r="F43" s="201"/>
      <c r="G43" s="202"/>
      <c r="H43" s="155"/>
    </row>
    <row r="44" spans="1:8" s="128" customFormat="1" ht="12">
      <c r="A44" s="151" t="s">
        <v>222</v>
      </c>
      <c r="B44" s="155">
        <v>2</v>
      </c>
      <c r="C44" s="211"/>
      <c r="D44" s="201"/>
      <c r="E44" s="202"/>
      <c r="F44" s="201"/>
      <c r="G44" s="202"/>
      <c r="H44" s="155"/>
    </row>
    <row r="45" spans="1:8" s="128" customFormat="1" ht="12">
      <c r="A45" s="151" t="s">
        <v>435</v>
      </c>
      <c r="B45" s="155">
        <v>2</v>
      </c>
      <c r="C45" s="155"/>
      <c r="D45" s="201"/>
      <c r="E45" s="202"/>
      <c r="F45" s="201"/>
      <c r="G45" s="202"/>
      <c r="H45" s="155"/>
    </row>
    <row r="46" spans="1:8" s="128" customFormat="1" ht="12">
      <c r="A46" s="151" t="s">
        <v>436</v>
      </c>
      <c r="B46" s="155">
        <v>2</v>
      </c>
      <c r="C46" s="155"/>
      <c r="D46" s="201"/>
      <c r="E46" s="202"/>
      <c r="F46" s="201"/>
      <c r="G46" s="202"/>
      <c r="H46" s="155"/>
    </row>
    <row r="47" spans="1:8" s="128" customFormat="1" ht="12">
      <c r="A47" s="151" t="s">
        <v>437</v>
      </c>
      <c r="B47" s="155">
        <v>2</v>
      </c>
      <c r="C47" s="155"/>
      <c r="D47" s="201"/>
      <c r="E47" s="202"/>
      <c r="F47" s="201"/>
      <c r="G47" s="202"/>
      <c r="H47" s="155"/>
    </row>
    <row r="48" spans="1:8" s="128" customFormat="1" ht="12">
      <c r="A48" s="151" t="s">
        <v>438</v>
      </c>
      <c r="B48" s="155">
        <v>2</v>
      </c>
      <c r="C48" s="155"/>
      <c r="D48" s="201"/>
      <c r="E48" s="202"/>
      <c r="F48" s="201"/>
      <c r="G48" s="202"/>
      <c r="H48" s="155"/>
    </row>
    <row r="49" spans="1:8" s="128" customFormat="1" ht="12">
      <c r="A49" s="151" t="s">
        <v>439</v>
      </c>
      <c r="B49" s="155">
        <v>2</v>
      </c>
      <c r="C49" s="155"/>
      <c r="D49" s="201"/>
      <c r="E49" s="202"/>
      <c r="F49" s="201"/>
      <c r="G49" s="202"/>
      <c r="H49" s="155"/>
    </row>
    <row r="50" spans="1:8" s="128" customFormat="1" ht="12">
      <c r="A50" s="151" t="s">
        <v>440</v>
      </c>
      <c r="B50" s="155">
        <v>2</v>
      </c>
      <c r="C50" s="155"/>
      <c r="D50" s="201"/>
      <c r="E50" s="202"/>
      <c r="F50" s="201"/>
      <c r="G50" s="202"/>
      <c r="H50" s="155"/>
    </row>
    <row r="51" spans="1:8" s="128" customFormat="1" ht="12">
      <c r="A51" s="151" t="s">
        <v>441</v>
      </c>
      <c r="B51" s="155">
        <v>2</v>
      </c>
      <c r="C51" s="155"/>
      <c r="D51" s="201"/>
      <c r="E51" s="202"/>
      <c r="F51" s="201"/>
      <c r="G51" s="202"/>
      <c r="H51" s="155"/>
    </row>
    <row r="52" spans="1:8" s="135" customFormat="1" ht="12">
      <c r="A52" s="156" t="s">
        <v>201</v>
      </c>
      <c r="B52" s="164">
        <v>1</v>
      </c>
      <c r="C52" s="164"/>
      <c r="D52" s="208">
        <v>4</v>
      </c>
      <c r="E52" s="209"/>
      <c r="F52" s="208"/>
      <c r="G52" s="209"/>
      <c r="H52" s="164"/>
    </row>
    <row r="53" spans="1:8" s="135" customFormat="1" ht="12">
      <c r="A53" s="156" t="s">
        <v>204</v>
      </c>
      <c r="B53" s="164"/>
      <c r="C53" s="164">
        <v>7</v>
      </c>
      <c r="D53" s="208"/>
      <c r="E53" s="209"/>
      <c r="F53" s="208"/>
      <c r="G53" s="209"/>
      <c r="H53" s="164"/>
    </row>
    <row r="54" spans="1:8" s="135" customFormat="1" ht="12">
      <c r="A54" s="156" t="s">
        <v>205</v>
      </c>
      <c r="B54" s="164">
        <v>1</v>
      </c>
      <c r="C54" s="164">
        <v>20</v>
      </c>
      <c r="D54" s="208"/>
      <c r="E54" s="209"/>
      <c r="F54" s="208"/>
      <c r="G54" s="209"/>
      <c r="H54" s="164"/>
    </row>
    <row r="55" spans="1:8" s="135" customFormat="1" ht="12">
      <c r="A55" s="156" t="s">
        <v>206</v>
      </c>
      <c r="B55" s="164">
        <v>1</v>
      </c>
      <c r="C55" s="164">
        <v>10</v>
      </c>
      <c r="D55" s="208"/>
      <c r="E55" s="209"/>
      <c r="F55" s="208"/>
      <c r="G55" s="209"/>
      <c r="H55" s="164"/>
    </row>
    <row r="56" spans="1:8" s="135" customFormat="1" ht="12">
      <c r="A56" s="156" t="s">
        <v>255</v>
      </c>
      <c r="B56" s="164">
        <v>2</v>
      </c>
      <c r="C56" s="164">
        <v>10</v>
      </c>
      <c r="D56" s="208"/>
      <c r="E56" s="209"/>
      <c r="F56" s="208"/>
      <c r="G56" s="209"/>
      <c r="H56" s="164"/>
    </row>
    <row r="57" spans="1:8" s="135" customFormat="1" ht="12">
      <c r="A57" s="156" t="s">
        <v>256</v>
      </c>
      <c r="B57" s="164">
        <v>2</v>
      </c>
      <c r="C57" s="164">
        <v>28</v>
      </c>
      <c r="D57" s="208"/>
      <c r="E57" s="209"/>
      <c r="F57" s="208"/>
      <c r="G57" s="209"/>
      <c r="H57" s="164"/>
    </row>
    <row r="58" spans="1:8" s="135" customFormat="1" ht="12">
      <c r="A58" s="156" t="s">
        <v>442</v>
      </c>
      <c r="B58" s="164"/>
      <c r="C58" s="164">
        <v>8</v>
      </c>
      <c r="D58" s="208"/>
      <c r="E58" s="209"/>
      <c r="F58" s="208"/>
      <c r="G58" s="209"/>
      <c r="H58" s="164"/>
    </row>
    <row r="59" spans="1:8" s="135" customFormat="1" ht="12">
      <c r="A59" s="156" t="s">
        <v>443</v>
      </c>
      <c r="B59" s="164">
        <v>2</v>
      </c>
      <c r="C59" s="164">
        <v>18</v>
      </c>
      <c r="D59" s="208"/>
      <c r="E59" s="209"/>
      <c r="F59" s="208"/>
      <c r="G59" s="209"/>
      <c r="H59" s="164"/>
    </row>
    <row r="60" spans="1:8" s="128" customFormat="1" ht="12">
      <c r="A60" s="151" t="s">
        <v>42</v>
      </c>
      <c r="B60" s="155"/>
      <c r="C60" s="155"/>
      <c r="D60" s="201"/>
      <c r="E60" s="202"/>
      <c r="F60" s="201"/>
      <c r="G60" s="202"/>
      <c r="H60" s="155"/>
    </row>
    <row r="61" spans="1:8" s="135" customFormat="1" ht="12">
      <c r="A61" s="156" t="s">
        <v>444</v>
      </c>
      <c r="B61" s="164"/>
      <c r="C61" s="164"/>
      <c r="D61" s="208"/>
      <c r="E61" s="209"/>
      <c r="F61" s="208"/>
      <c r="G61" s="209"/>
      <c r="H61" s="164"/>
    </row>
    <row r="62" spans="1:8" s="135" customFormat="1" ht="12">
      <c r="A62" s="156" t="s">
        <v>445</v>
      </c>
      <c r="B62" s="164"/>
      <c r="C62" s="164"/>
      <c r="D62" s="208"/>
      <c r="E62" s="209"/>
      <c r="F62" s="208"/>
      <c r="G62" s="209"/>
      <c r="H62" s="164"/>
    </row>
    <row r="63" spans="1:8" s="128" customFormat="1" ht="12">
      <c r="A63" s="151" t="s">
        <v>446</v>
      </c>
      <c r="B63" s="155"/>
      <c r="C63" s="155"/>
      <c r="D63" s="201"/>
      <c r="E63" s="202"/>
      <c r="F63" s="201"/>
      <c r="G63" s="202"/>
      <c r="H63" s="155"/>
    </row>
    <row r="64" spans="1:8" s="135" customFormat="1" ht="12">
      <c r="A64" s="156" t="s">
        <v>223</v>
      </c>
      <c r="B64" s="164"/>
      <c r="C64" s="164"/>
      <c r="D64" s="208"/>
      <c r="E64" s="209"/>
      <c r="F64" s="208"/>
      <c r="G64" s="209"/>
      <c r="H64" s="164"/>
    </row>
    <row r="65" spans="1:8" s="128" customFormat="1" ht="12">
      <c r="A65" s="151" t="s">
        <v>447</v>
      </c>
      <c r="B65" s="155"/>
      <c r="C65" s="155"/>
      <c r="D65" s="201"/>
      <c r="E65" s="202"/>
      <c r="F65" s="201"/>
      <c r="G65" s="202"/>
      <c r="H65" s="155"/>
    </row>
    <row r="66" spans="1:8" s="128" customFormat="1" ht="12">
      <c r="A66" s="151" t="s">
        <v>203</v>
      </c>
      <c r="B66" s="155"/>
      <c r="C66" s="155"/>
      <c r="D66" s="201"/>
      <c r="E66" s="202"/>
      <c r="F66" s="201"/>
      <c r="G66" s="202"/>
      <c r="H66" s="155"/>
    </row>
    <row r="67" spans="1:8" s="139" customFormat="1" ht="12">
      <c r="A67" s="170"/>
      <c r="B67" s="213">
        <f t="shared" ref="B67:H67" si="0">SUM(B4:B66)</f>
        <v>66</v>
      </c>
      <c r="C67" s="213">
        <f t="shared" si="0"/>
        <v>101</v>
      </c>
      <c r="D67" s="214">
        <f t="shared" si="0"/>
        <v>18</v>
      </c>
      <c r="E67" s="215">
        <f t="shared" si="0"/>
        <v>0</v>
      </c>
      <c r="F67" s="214">
        <f t="shared" si="0"/>
        <v>0</v>
      </c>
      <c r="G67" s="215">
        <f t="shared" si="0"/>
        <v>0</v>
      </c>
      <c r="H67" s="213">
        <f t="shared" si="0"/>
        <v>0</v>
      </c>
    </row>
    <row r="71" spans="1:8">
      <c r="C71" s="183"/>
      <c r="D71" s="184"/>
      <c r="E71" s="185"/>
      <c r="F71" s="184"/>
      <c r="G71" s="185"/>
      <c r="H71" s="183"/>
    </row>
  </sheetData>
  <sheetProtection password="C9C8" sheet="1" objects="1" scenarios="1"/>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opLeftCell="A2" workbookViewId="0">
      <selection activeCell="J73" sqref="J73"/>
    </sheetView>
  </sheetViews>
  <sheetFormatPr defaultRowHeight="12"/>
  <cols>
    <col min="1" max="1" width="7.7109375" style="129" customWidth="1"/>
    <col min="2" max="8" width="7.7109375" style="134" customWidth="1"/>
    <col min="9" max="16384" width="9.140625" style="134"/>
  </cols>
  <sheetData>
    <row r="1" spans="1:8" s="173" customFormat="1">
      <c r="A1" s="218" t="s">
        <v>528</v>
      </c>
      <c r="B1" s="245"/>
      <c r="C1" s="245"/>
      <c r="D1" s="245"/>
      <c r="E1" s="245"/>
      <c r="F1" s="245"/>
      <c r="G1" s="245"/>
      <c r="H1" s="245"/>
    </row>
    <row r="2" spans="1:8" s="127" customFormat="1" ht="46.5">
      <c r="A2" s="144" t="s">
        <v>430</v>
      </c>
      <c r="B2" s="246" t="s">
        <v>529</v>
      </c>
      <c r="C2" s="246" t="s">
        <v>618</v>
      </c>
      <c r="D2" s="246" t="s">
        <v>530</v>
      </c>
      <c r="E2" s="145" t="s">
        <v>534</v>
      </c>
      <c r="F2" s="246" t="s">
        <v>531</v>
      </c>
      <c r="G2" s="246" t="s">
        <v>619</v>
      </c>
      <c r="H2" s="246" t="s">
        <v>620</v>
      </c>
    </row>
    <row r="3" spans="1:8" s="93" customFormat="1">
      <c r="A3" s="82"/>
      <c r="B3" s="120" t="s">
        <v>461</v>
      </c>
      <c r="C3" s="120" t="s">
        <v>461</v>
      </c>
      <c r="D3" s="120" t="s">
        <v>461</v>
      </c>
      <c r="E3" s="120" t="s">
        <v>461</v>
      </c>
      <c r="F3" s="120" t="s">
        <v>461</v>
      </c>
      <c r="G3" s="120" t="s">
        <v>461</v>
      </c>
      <c r="H3" s="120" t="s">
        <v>461</v>
      </c>
    </row>
    <row r="4" spans="1:8" s="128" customFormat="1">
      <c r="A4" s="151" t="s">
        <v>232</v>
      </c>
      <c r="B4" s="152">
        <v>1</v>
      </c>
      <c r="C4" s="152">
        <v>1</v>
      </c>
      <c r="D4" s="152">
        <f>C4-B4</f>
        <v>0</v>
      </c>
      <c r="E4" s="152"/>
      <c r="F4" s="152"/>
      <c r="G4" s="152">
        <v>1</v>
      </c>
      <c r="H4" s="152"/>
    </row>
    <row r="5" spans="1:8" s="128" customFormat="1">
      <c r="A5" s="151" t="s">
        <v>233</v>
      </c>
      <c r="B5" s="152">
        <v>1</v>
      </c>
      <c r="C5" s="152">
        <v>1</v>
      </c>
      <c r="D5" s="152">
        <f t="shared" ref="D5:D66" si="0">C5-B5</f>
        <v>0</v>
      </c>
      <c r="E5" s="152"/>
      <c r="F5" s="152"/>
      <c r="G5" s="152">
        <v>1</v>
      </c>
      <c r="H5" s="152"/>
    </row>
    <row r="6" spans="1:8" s="128" customFormat="1">
      <c r="A6" s="151" t="s">
        <v>234</v>
      </c>
      <c r="B6" s="152">
        <v>1</v>
      </c>
      <c r="C6" s="152">
        <v>1</v>
      </c>
      <c r="D6" s="152">
        <f t="shared" si="0"/>
        <v>0</v>
      </c>
      <c r="E6" s="152"/>
      <c r="F6" s="152"/>
      <c r="G6" s="152">
        <v>1</v>
      </c>
      <c r="H6" s="152"/>
    </row>
    <row r="7" spans="1:8" s="128" customFormat="1">
      <c r="A7" s="151" t="s">
        <v>235</v>
      </c>
      <c r="B7" s="152">
        <v>1</v>
      </c>
      <c r="C7" s="152">
        <v>1</v>
      </c>
      <c r="D7" s="152">
        <f t="shared" si="0"/>
        <v>0</v>
      </c>
      <c r="E7" s="152"/>
      <c r="F7" s="152"/>
      <c r="G7" s="152">
        <v>1</v>
      </c>
      <c r="H7" s="152"/>
    </row>
    <row r="8" spans="1:8">
      <c r="A8" s="156" t="s">
        <v>283</v>
      </c>
      <c r="B8" s="157">
        <v>2</v>
      </c>
      <c r="C8" s="157">
        <v>2</v>
      </c>
      <c r="D8" s="157">
        <f t="shared" si="0"/>
        <v>0</v>
      </c>
      <c r="E8" s="157"/>
      <c r="F8" s="157"/>
      <c r="G8" s="157">
        <v>0</v>
      </c>
      <c r="H8" s="157">
        <v>1</v>
      </c>
    </row>
    <row r="9" spans="1:8">
      <c r="A9" s="156" t="s">
        <v>280</v>
      </c>
      <c r="B9" s="157">
        <v>1</v>
      </c>
      <c r="C9" s="157">
        <v>1</v>
      </c>
      <c r="D9" s="157">
        <f t="shared" si="0"/>
        <v>0</v>
      </c>
      <c r="E9" s="157"/>
      <c r="F9" s="157"/>
      <c r="G9" s="157">
        <v>1</v>
      </c>
      <c r="H9" s="157">
        <v>1</v>
      </c>
    </row>
    <row r="10" spans="1:8" s="128" customFormat="1">
      <c r="A10" s="151" t="s">
        <v>265</v>
      </c>
      <c r="B10" s="152">
        <v>0</v>
      </c>
      <c r="C10" s="152">
        <v>1</v>
      </c>
      <c r="D10" s="152">
        <f t="shared" si="0"/>
        <v>1</v>
      </c>
      <c r="E10" s="152"/>
      <c r="F10" s="152"/>
      <c r="G10" s="152">
        <v>1</v>
      </c>
      <c r="H10" s="152"/>
    </row>
    <row r="11" spans="1:8">
      <c r="A11" s="156" t="s">
        <v>431</v>
      </c>
      <c r="B11" s="157">
        <v>1</v>
      </c>
      <c r="C11" s="157">
        <v>1</v>
      </c>
      <c r="D11" s="157">
        <f t="shared" si="0"/>
        <v>0</v>
      </c>
      <c r="E11" s="157"/>
      <c r="F11" s="157">
        <v>1</v>
      </c>
      <c r="G11" s="157">
        <v>1</v>
      </c>
      <c r="H11" s="157"/>
    </row>
    <row r="12" spans="1:8" s="128" customFormat="1">
      <c r="A12" s="151" t="s">
        <v>294</v>
      </c>
      <c r="B12" s="152">
        <v>3</v>
      </c>
      <c r="C12" s="152">
        <v>3</v>
      </c>
      <c r="D12" s="152">
        <f t="shared" si="0"/>
        <v>0</v>
      </c>
      <c r="E12" s="152"/>
      <c r="F12" s="152"/>
      <c r="G12" s="152">
        <v>0</v>
      </c>
      <c r="H12" s="152">
        <v>1</v>
      </c>
    </row>
    <row r="13" spans="1:8" s="128" customFormat="1">
      <c r="A13" s="151" t="s">
        <v>295</v>
      </c>
      <c r="B13" s="152">
        <v>2</v>
      </c>
      <c r="C13" s="152">
        <v>2</v>
      </c>
      <c r="D13" s="152">
        <f t="shared" si="0"/>
        <v>0</v>
      </c>
      <c r="E13" s="152"/>
      <c r="F13" s="152"/>
      <c r="G13" s="152">
        <v>0</v>
      </c>
      <c r="H13" s="152">
        <v>1</v>
      </c>
    </row>
    <row r="14" spans="1:8" s="128" customFormat="1">
      <c r="A14" s="151" t="s">
        <v>296</v>
      </c>
      <c r="B14" s="152">
        <v>0</v>
      </c>
      <c r="C14" s="152">
        <v>3</v>
      </c>
      <c r="D14" s="152">
        <f t="shared" si="0"/>
        <v>3</v>
      </c>
      <c r="E14" s="152"/>
      <c r="F14" s="152"/>
      <c r="G14" s="152">
        <v>1</v>
      </c>
      <c r="H14" s="152">
        <v>1</v>
      </c>
    </row>
    <row r="15" spans="1:8" s="128" customFormat="1">
      <c r="A15" s="151" t="s">
        <v>432</v>
      </c>
      <c r="B15" s="152">
        <v>0</v>
      </c>
      <c r="C15" s="152">
        <v>3</v>
      </c>
      <c r="D15" s="152">
        <f t="shared" si="0"/>
        <v>3</v>
      </c>
      <c r="E15" s="152"/>
      <c r="F15" s="152"/>
      <c r="G15" s="152">
        <v>1</v>
      </c>
      <c r="H15" s="152">
        <v>1</v>
      </c>
    </row>
    <row r="16" spans="1:8">
      <c r="A16" s="156" t="s">
        <v>226</v>
      </c>
      <c r="B16" s="157">
        <v>0</v>
      </c>
      <c r="C16" s="157">
        <v>8</v>
      </c>
      <c r="D16" s="157">
        <f t="shared" si="0"/>
        <v>8</v>
      </c>
      <c r="E16" s="157"/>
      <c r="F16" s="157"/>
      <c r="G16" s="157">
        <v>1</v>
      </c>
      <c r="H16" s="157">
        <v>1</v>
      </c>
    </row>
    <row r="17" spans="1:8" s="128" customFormat="1">
      <c r="A17" s="151" t="s">
        <v>291</v>
      </c>
      <c r="B17" s="152">
        <v>1</v>
      </c>
      <c r="C17" s="152">
        <v>0</v>
      </c>
      <c r="D17" s="152">
        <f t="shared" si="0"/>
        <v>-1</v>
      </c>
      <c r="E17" s="152">
        <v>1</v>
      </c>
      <c r="F17" s="152"/>
      <c r="G17" s="152">
        <v>1</v>
      </c>
      <c r="H17" s="152"/>
    </row>
    <row r="18" spans="1:8" s="128" customFormat="1">
      <c r="A18" s="151" t="s">
        <v>292</v>
      </c>
      <c r="B18" s="152">
        <v>1</v>
      </c>
      <c r="C18" s="152">
        <v>0</v>
      </c>
      <c r="D18" s="152">
        <f t="shared" si="0"/>
        <v>-1</v>
      </c>
      <c r="E18" s="152">
        <v>1</v>
      </c>
      <c r="F18" s="152"/>
      <c r="G18" s="152">
        <v>1</v>
      </c>
      <c r="H18" s="152"/>
    </row>
    <row r="19" spans="1:8" s="135" customFormat="1">
      <c r="A19" s="156" t="s">
        <v>293</v>
      </c>
      <c r="B19" s="161">
        <v>0</v>
      </c>
      <c r="C19" s="161">
        <v>2</v>
      </c>
      <c r="D19" s="161">
        <f t="shared" si="0"/>
        <v>2</v>
      </c>
      <c r="E19" s="161"/>
      <c r="F19" s="161"/>
      <c r="G19" s="161">
        <v>1</v>
      </c>
      <c r="H19" s="161"/>
    </row>
    <row r="20" spans="1:8" s="128" customFormat="1">
      <c r="A20" s="151" t="s">
        <v>433</v>
      </c>
      <c r="B20" s="152">
        <v>0</v>
      </c>
      <c r="C20" s="152">
        <v>1</v>
      </c>
      <c r="D20" s="152">
        <f t="shared" si="0"/>
        <v>1</v>
      </c>
      <c r="E20" s="152"/>
      <c r="F20" s="152"/>
      <c r="G20" s="152">
        <v>0</v>
      </c>
      <c r="H20" s="152">
        <v>1</v>
      </c>
    </row>
    <row r="21" spans="1:8" s="128" customFormat="1">
      <c r="A21" s="151" t="s">
        <v>434</v>
      </c>
      <c r="B21" s="152">
        <v>0</v>
      </c>
      <c r="C21" s="152">
        <v>1</v>
      </c>
      <c r="D21" s="152">
        <f t="shared" si="0"/>
        <v>1</v>
      </c>
      <c r="E21" s="152"/>
      <c r="F21" s="152"/>
      <c r="G21" s="152">
        <v>0</v>
      </c>
      <c r="H21" s="152">
        <v>1</v>
      </c>
    </row>
    <row r="22" spans="1:8" s="135" customFormat="1">
      <c r="A22" s="156" t="s">
        <v>227</v>
      </c>
      <c r="B22" s="161">
        <v>0</v>
      </c>
      <c r="C22" s="161">
        <v>3</v>
      </c>
      <c r="D22" s="161">
        <f t="shared" si="0"/>
        <v>3</v>
      </c>
      <c r="E22" s="161"/>
      <c r="F22" s="161"/>
      <c r="G22" s="161">
        <v>1</v>
      </c>
      <c r="H22" s="161"/>
    </row>
    <row r="23" spans="1:8" s="135" customFormat="1">
      <c r="A23" s="156" t="s">
        <v>228</v>
      </c>
      <c r="B23" s="161">
        <v>0</v>
      </c>
      <c r="C23" s="161">
        <v>3</v>
      </c>
      <c r="D23" s="161">
        <f t="shared" si="0"/>
        <v>3</v>
      </c>
      <c r="E23" s="161"/>
      <c r="F23" s="161"/>
      <c r="G23" s="161">
        <v>1</v>
      </c>
      <c r="H23" s="161"/>
    </row>
    <row r="24" spans="1:8" s="135" customFormat="1">
      <c r="A24" s="156" t="s">
        <v>224</v>
      </c>
      <c r="B24" s="161">
        <v>2</v>
      </c>
      <c r="C24" s="161">
        <v>3</v>
      </c>
      <c r="D24" s="161">
        <f t="shared" si="0"/>
        <v>1</v>
      </c>
      <c r="E24" s="161"/>
      <c r="F24" s="161"/>
      <c r="G24" s="161">
        <v>1</v>
      </c>
      <c r="H24" s="161">
        <v>1</v>
      </c>
    </row>
    <row r="25" spans="1:8" s="128" customFormat="1">
      <c r="A25" s="151" t="s">
        <v>198</v>
      </c>
      <c r="B25" s="152">
        <v>4</v>
      </c>
      <c r="C25" s="152">
        <v>2</v>
      </c>
      <c r="D25" s="152">
        <f t="shared" si="0"/>
        <v>-2</v>
      </c>
      <c r="E25" s="152"/>
      <c r="F25" s="152"/>
      <c r="G25" s="152">
        <v>1</v>
      </c>
      <c r="H25" s="152">
        <v>1</v>
      </c>
    </row>
    <row r="26" spans="1:8" s="128" customFormat="1">
      <c r="A26" s="151" t="s">
        <v>199</v>
      </c>
      <c r="B26" s="152">
        <v>0</v>
      </c>
      <c r="C26" s="152">
        <v>1</v>
      </c>
      <c r="D26" s="152">
        <f t="shared" si="0"/>
        <v>1</v>
      </c>
      <c r="E26" s="152"/>
      <c r="F26" s="152"/>
      <c r="G26" s="152">
        <v>1</v>
      </c>
      <c r="H26" s="152"/>
    </row>
    <row r="27" spans="1:8" s="128" customFormat="1">
      <c r="A27" s="151" t="s">
        <v>200</v>
      </c>
      <c r="B27" s="152">
        <v>1</v>
      </c>
      <c r="C27" s="152">
        <v>1</v>
      </c>
      <c r="D27" s="152">
        <f t="shared" si="0"/>
        <v>0</v>
      </c>
      <c r="E27" s="152"/>
      <c r="F27" s="152"/>
      <c r="G27" s="152">
        <v>1</v>
      </c>
      <c r="H27" s="152"/>
    </row>
    <row r="28" spans="1:8" s="128" customFormat="1">
      <c r="A28" s="151" t="s">
        <v>202</v>
      </c>
      <c r="B28" s="152">
        <v>1</v>
      </c>
      <c r="C28" s="152">
        <v>1</v>
      </c>
      <c r="D28" s="152">
        <f t="shared" si="0"/>
        <v>0</v>
      </c>
      <c r="E28" s="152"/>
      <c r="F28" s="152"/>
      <c r="G28" s="152">
        <v>1</v>
      </c>
      <c r="H28" s="152"/>
    </row>
    <row r="29" spans="1:8" s="136" customFormat="1">
      <c r="A29" s="151" t="s">
        <v>207</v>
      </c>
      <c r="B29" s="152">
        <v>0</v>
      </c>
      <c r="C29" s="152">
        <v>1</v>
      </c>
      <c r="D29" s="152">
        <f t="shared" si="0"/>
        <v>1</v>
      </c>
      <c r="E29" s="165"/>
      <c r="F29" s="152"/>
      <c r="G29" s="152">
        <v>1</v>
      </c>
      <c r="H29" s="152"/>
    </row>
    <row r="30" spans="1:8" s="128" customFormat="1">
      <c r="A30" s="151" t="s">
        <v>208</v>
      </c>
      <c r="B30" s="152">
        <v>1</v>
      </c>
      <c r="C30" s="152">
        <v>1</v>
      </c>
      <c r="D30" s="152">
        <f t="shared" si="0"/>
        <v>0</v>
      </c>
      <c r="E30" s="152"/>
      <c r="F30" s="152"/>
      <c r="G30" s="152">
        <v>1</v>
      </c>
      <c r="H30" s="152"/>
    </row>
    <row r="31" spans="1:8" s="128" customFormat="1">
      <c r="A31" s="151" t="s">
        <v>209</v>
      </c>
      <c r="B31" s="152">
        <v>1</v>
      </c>
      <c r="C31" s="152">
        <v>1</v>
      </c>
      <c r="D31" s="152">
        <f t="shared" si="0"/>
        <v>0</v>
      </c>
      <c r="E31" s="152"/>
      <c r="F31" s="152"/>
      <c r="G31" s="152">
        <v>1</v>
      </c>
      <c r="H31" s="152"/>
    </row>
    <row r="32" spans="1:8" s="128" customFormat="1">
      <c r="A32" s="151" t="s">
        <v>210</v>
      </c>
      <c r="B32" s="152">
        <v>1</v>
      </c>
      <c r="C32" s="152">
        <v>1</v>
      </c>
      <c r="D32" s="152">
        <f t="shared" si="0"/>
        <v>0</v>
      </c>
      <c r="E32" s="152"/>
      <c r="F32" s="152"/>
      <c r="G32" s="152">
        <v>1</v>
      </c>
      <c r="H32" s="152"/>
    </row>
    <row r="33" spans="1:8" s="128" customFormat="1">
      <c r="A33" s="151" t="s">
        <v>211</v>
      </c>
      <c r="B33" s="152">
        <v>1</v>
      </c>
      <c r="C33" s="152">
        <v>1</v>
      </c>
      <c r="D33" s="152">
        <f t="shared" si="0"/>
        <v>0</v>
      </c>
      <c r="E33" s="152"/>
      <c r="F33" s="152"/>
      <c r="G33" s="152">
        <v>1</v>
      </c>
      <c r="H33" s="152"/>
    </row>
    <row r="34" spans="1:8" s="128" customFormat="1">
      <c r="A34" s="151" t="s">
        <v>212</v>
      </c>
      <c r="B34" s="152">
        <v>2</v>
      </c>
      <c r="C34" s="152">
        <v>2</v>
      </c>
      <c r="D34" s="152">
        <f t="shared" si="0"/>
        <v>0</v>
      </c>
      <c r="E34" s="152"/>
      <c r="F34" s="152">
        <v>1</v>
      </c>
      <c r="G34" s="152">
        <v>1</v>
      </c>
      <c r="H34" s="152"/>
    </row>
    <row r="35" spans="1:8" s="128" customFormat="1">
      <c r="A35" s="151" t="s">
        <v>213</v>
      </c>
      <c r="B35" s="152">
        <v>1</v>
      </c>
      <c r="C35" s="152">
        <v>1</v>
      </c>
      <c r="D35" s="152">
        <f t="shared" si="0"/>
        <v>0</v>
      </c>
      <c r="E35" s="152"/>
      <c r="F35" s="152"/>
      <c r="G35" s="152">
        <v>1</v>
      </c>
      <c r="H35" s="152"/>
    </row>
    <row r="36" spans="1:8" s="128" customFormat="1">
      <c r="A36" s="151" t="s">
        <v>214</v>
      </c>
      <c r="B36" s="152">
        <v>1</v>
      </c>
      <c r="C36" s="152">
        <v>1</v>
      </c>
      <c r="D36" s="152">
        <f t="shared" si="0"/>
        <v>0</v>
      </c>
      <c r="E36" s="152"/>
      <c r="F36" s="152"/>
      <c r="G36" s="152">
        <v>1</v>
      </c>
      <c r="H36" s="152"/>
    </row>
    <row r="37" spans="1:8" s="128" customFormat="1">
      <c r="A37" s="151" t="s">
        <v>215</v>
      </c>
      <c r="B37" s="152">
        <v>1</v>
      </c>
      <c r="C37" s="152">
        <v>1</v>
      </c>
      <c r="D37" s="152">
        <f t="shared" si="0"/>
        <v>0</v>
      </c>
      <c r="E37" s="152"/>
      <c r="F37" s="152"/>
      <c r="G37" s="152">
        <v>1</v>
      </c>
      <c r="H37" s="152"/>
    </row>
    <row r="38" spans="1:8" s="136" customFormat="1">
      <c r="A38" s="151" t="s">
        <v>216</v>
      </c>
      <c r="B38" s="152">
        <v>1</v>
      </c>
      <c r="C38" s="152">
        <v>1</v>
      </c>
      <c r="D38" s="152">
        <f t="shared" si="0"/>
        <v>0</v>
      </c>
      <c r="E38" s="165"/>
      <c r="F38" s="152"/>
      <c r="G38" s="152">
        <v>1</v>
      </c>
      <c r="H38" s="152"/>
    </row>
    <row r="39" spans="1:8" s="128" customFormat="1">
      <c r="A39" s="151" t="s">
        <v>217</v>
      </c>
      <c r="B39" s="152">
        <v>1</v>
      </c>
      <c r="C39" s="152">
        <v>1</v>
      </c>
      <c r="D39" s="152">
        <f t="shared" si="0"/>
        <v>0</v>
      </c>
      <c r="E39" s="152"/>
      <c r="F39" s="152"/>
      <c r="G39" s="152">
        <v>1</v>
      </c>
      <c r="H39" s="152"/>
    </row>
    <row r="40" spans="1:8" s="128" customFormat="1">
      <c r="A40" s="151" t="s">
        <v>218</v>
      </c>
      <c r="B40" s="152">
        <v>1</v>
      </c>
      <c r="C40" s="152">
        <v>1</v>
      </c>
      <c r="D40" s="152">
        <f t="shared" si="0"/>
        <v>0</v>
      </c>
      <c r="E40" s="152"/>
      <c r="F40" s="152"/>
      <c r="G40" s="152">
        <v>1</v>
      </c>
      <c r="H40" s="152"/>
    </row>
    <row r="41" spans="1:8" s="128" customFormat="1">
      <c r="A41" s="151" t="s">
        <v>219</v>
      </c>
      <c r="B41" s="152">
        <v>1</v>
      </c>
      <c r="C41" s="152">
        <v>1</v>
      </c>
      <c r="D41" s="152">
        <f t="shared" si="0"/>
        <v>0</v>
      </c>
      <c r="E41" s="152"/>
      <c r="F41" s="152"/>
      <c r="G41" s="152">
        <v>1</v>
      </c>
      <c r="H41" s="152"/>
    </row>
    <row r="42" spans="1:8" s="128" customFormat="1">
      <c r="A42" s="151" t="s">
        <v>220</v>
      </c>
      <c r="B42" s="152">
        <v>0</v>
      </c>
      <c r="C42" s="152">
        <v>1</v>
      </c>
      <c r="D42" s="152">
        <f t="shared" si="0"/>
        <v>1</v>
      </c>
      <c r="E42" s="152"/>
      <c r="F42" s="152"/>
      <c r="G42" s="152">
        <v>1</v>
      </c>
      <c r="H42" s="152"/>
    </row>
    <row r="43" spans="1:8" s="128" customFormat="1">
      <c r="A43" s="151" t="s">
        <v>221</v>
      </c>
      <c r="B43" s="152">
        <v>1</v>
      </c>
      <c r="C43" s="152">
        <v>1</v>
      </c>
      <c r="D43" s="152">
        <f t="shared" si="0"/>
        <v>0</v>
      </c>
      <c r="E43" s="152"/>
      <c r="F43" s="152"/>
      <c r="G43" s="152">
        <v>1</v>
      </c>
      <c r="H43" s="152"/>
    </row>
    <row r="44" spans="1:8" s="128" customFormat="1">
      <c r="A44" s="151" t="s">
        <v>222</v>
      </c>
      <c r="B44" s="152">
        <v>1</v>
      </c>
      <c r="C44" s="152">
        <v>1</v>
      </c>
      <c r="D44" s="152">
        <f t="shared" si="0"/>
        <v>0</v>
      </c>
      <c r="E44" s="152"/>
      <c r="F44" s="152"/>
      <c r="G44" s="152">
        <v>1</v>
      </c>
      <c r="H44" s="152"/>
    </row>
    <row r="45" spans="1:8" s="128" customFormat="1">
      <c r="A45" s="151" t="s">
        <v>435</v>
      </c>
      <c r="B45" s="152">
        <v>0</v>
      </c>
      <c r="C45" s="152">
        <v>1</v>
      </c>
      <c r="D45" s="152">
        <f t="shared" si="0"/>
        <v>1</v>
      </c>
      <c r="E45" s="152"/>
      <c r="F45" s="152"/>
      <c r="G45" s="152">
        <v>1</v>
      </c>
      <c r="H45" s="152"/>
    </row>
    <row r="46" spans="1:8" s="128" customFormat="1">
      <c r="A46" s="151" t="s">
        <v>436</v>
      </c>
      <c r="B46" s="152">
        <v>1</v>
      </c>
      <c r="C46" s="152">
        <v>1</v>
      </c>
      <c r="D46" s="152">
        <f t="shared" si="0"/>
        <v>0</v>
      </c>
      <c r="E46" s="152"/>
      <c r="F46" s="152"/>
      <c r="G46" s="152">
        <v>1</v>
      </c>
      <c r="H46" s="152"/>
    </row>
    <row r="47" spans="1:8" s="128" customFormat="1">
      <c r="A47" s="151" t="s">
        <v>437</v>
      </c>
      <c r="B47" s="152">
        <v>1</v>
      </c>
      <c r="C47" s="152">
        <v>1</v>
      </c>
      <c r="D47" s="152">
        <f t="shared" si="0"/>
        <v>0</v>
      </c>
      <c r="E47" s="152"/>
      <c r="F47" s="152"/>
      <c r="G47" s="152">
        <v>1</v>
      </c>
      <c r="H47" s="152"/>
    </row>
    <row r="48" spans="1:8" s="128" customFormat="1">
      <c r="A48" s="151" t="s">
        <v>438</v>
      </c>
      <c r="B48" s="152">
        <v>1</v>
      </c>
      <c r="C48" s="152">
        <v>1</v>
      </c>
      <c r="D48" s="152">
        <f t="shared" si="0"/>
        <v>0</v>
      </c>
      <c r="E48" s="152"/>
      <c r="F48" s="152"/>
      <c r="G48" s="152">
        <v>1</v>
      </c>
      <c r="H48" s="152"/>
    </row>
    <row r="49" spans="1:8" s="136" customFormat="1">
      <c r="A49" s="151" t="s">
        <v>439</v>
      </c>
      <c r="B49" s="152">
        <v>1</v>
      </c>
      <c r="C49" s="152">
        <v>1</v>
      </c>
      <c r="D49" s="152">
        <f t="shared" si="0"/>
        <v>0</v>
      </c>
      <c r="E49" s="165"/>
      <c r="F49" s="152"/>
      <c r="G49" s="152">
        <v>1</v>
      </c>
      <c r="H49" s="152"/>
    </row>
    <row r="50" spans="1:8" s="128" customFormat="1">
      <c r="A50" s="151" t="s">
        <v>440</v>
      </c>
      <c r="B50" s="152">
        <v>1</v>
      </c>
      <c r="C50" s="152">
        <v>1</v>
      </c>
      <c r="D50" s="152">
        <f t="shared" si="0"/>
        <v>0</v>
      </c>
      <c r="E50" s="152"/>
      <c r="F50" s="152"/>
      <c r="G50" s="152">
        <v>1</v>
      </c>
      <c r="H50" s="152"/>
    </row>
    <row r="51" spans="1:8" s="128" customFormat="1">
      <c r="A51" s="151" t="s">
        <v>441</v>
      </c>
      <c r="B51" s="152">
        <v>1</v>
      </c>
      <c r="C51" s="152">
        <v>1</v>
      </c>
      <c r="D51" s="152">
        <f t="shared" si="0"/>
        <v>0</v>
      </c>
      <c r="E51" s="152"/>
      <c r="F51" s="152"/>
      <c r="G51" s="152">
        <v>1</v>
      </c>
      <c r="H51" s="152"/>
    </row>
    <row r="52" spans="1:8" s="135" customFormat="1">
      <c r="A52" s="156" t="s">
        <v>201</v>
      </c>
      <c r="B52" s="161">
        <v>4</v>
      </c>
      <c r="C52" s="161">
        <v>2</v>
      </c>
      <c r="D52" s="161">
        <f t="shared" si="0"/>
        <v>-2</v>
      </c>
      <c r="E52" s="161"/>
      <c r="F52" s="161"/>
      <c r="G52" s="161">
        <v>1</v>
      </c>
      <c r="H52" s="161">
        <v>2</v>
      </c>
    </row>
    <row r="53" spans="1:8" s="135" customFormat="1">
      <c r="A53" s="156" t="s">
        <v>204</v>
      </c>
      <c r="B53" s="161">
        <v>2</v>
      </c>
      <c r="C53" s="161">
        <v>3</v>
      </c>
      <c r="D53" s="161">
        <f t="shared" si="0"/>
        <v>1</v>
      </c>
      <c r="E53" s="161"/>
      <c r="F53" s="161"/>
      <c r="G53" s="161">
        <v>1</v>
      </c>
      <c r="H53" s="161">
        <v>1</v>
      </c>
    </row>
    <row r="54" spans="1:8" s="135" customFormat="1">
      <c r="A54" s="156" t="s">
        <v>205</v>
      </c>
      <c r="B54" s="161">
        <v>6</v>
      </c>
      <c r="C54" s="161">
        <v>6</v>
      </c>
      <c r="D54" s="161">
        <f t="shared" si="0"/>
        <v>0</v>
      </c>
      <c r="E54" s="161"/>
      <c r="F54" s="161">
        <v>1</v>
      </c>
      <c r="G54" s="161">
        <v>1</v>
      </c>
      <c r="H54" s="161">
        <v>3</v>
      </c>
    </row>
    <row r="55" spans="1:8" s="135" customFormat="1">
      <c r="A55" s="156" t="s">
        <v>206</v>
      </c>
      <c r="B55" s="161">
        <v>4</v>
      </c>
      <c r="C55" s="161">
        <v>4</v>
      </c>
      <c r="D55" s="161">
        <f t="shared" si="0"/>
        <v>0</v>
      </c>
      <c r="E55" s="161"/>
      <c r="F55" s="161"/>
      <c r="G55" s="161">
        <v>0</v>
      </c>
      <c r="H55" s="161">
        <v>2</v>
      </c>
    </row>
    <row r="56" spans="1:8" s="135" customFormat="1">
      <c r="A56" s="156" t="s">
        <v>255</v>
      </c>
      <c r="B56" s="161">
        <v>6</v>
      </c>
      <c r="C56" s="161">
        <v>6</v>
      </c>
      <c r="D56" s="161">
        <f t="shared" si="0"/>
        <v>0</v>
      </c>
      <c r="E56" s="161"/>
      <c r="F56" s="161"/>
      <c r="G56" s="161">
        <v>1</v>
      </c>
      <c r="H56" s="161">
        <v>1</v>
      </c>
    </row>
    <row r="57" spans="1:8" s="135" customFormat="1">
      <c r="A57" s="156" t="s">
        <v>256</v>
      </c>
      <c r="B57" s="161">
        <v>9</v>
      </c>
      <c r="C57" s="161">
        <v>8</v>
      </c>
      <c r="D57" s="161">
        <f t="shared" si="0"/>
        <v>-1</v>
      </c>
      <c r="E57" s="161"/>
      <c r="F57" s="161">
        <v>2</v>
      </c>
      <c r="G57" s="161">
        <v>2</v>
      </c>
      <c r="H57" s="161">
        <v>2</v>
      </c>
    </row>
    <row r="58" spans="1:8" s="135" customFormat="1">
      <c r="A58" s="156" t="s">
        <v>442</v>
      </c>
      <c r="B58" s="161">
        <v>3</v>
      </c>
      <c r="C58" s="161">
        <v>2</v>
      </c>
      <c r="D58" s="161">
        <f t="shared" si="0"/>
        <v>-1</v>
      </c>
      <c r="E58" s="161"/>
      <c r="F58" s="161"/>
      <c r="G58" s="161">
        <v>0</v>
      </c>
      <c r="H58" s="161"/>
    </row>
    <row r="59" spans="1:8" s="135" customFormat="1">
      <c r="A59" s="156" t="s">
        <v>443</v>
      </c>
      <c r="B59" s="161">
        <v>8</v>
      </c>
      <c r="C59" s="161">
        <v>8</v>
      </c>
      <c r="D59" s="161">
        <f t="shared" si="0"/>
        <v>0</v>
      </c>
      <c r="E59" s="161"/>
      <c r="F59" s="161">
        <v>1</v>
      </c>
      <c r="G59" s="161">
        <v>1</v>
      </c>
      <c r="H59" s="161">
        <v>1</v>
      </c>
    </row>
    <row r="60" spans="1:8" s="128" customFormat="1">
      <c r="A60" s="151" t="s">
        <v>42</v>
      </c>
      <c r="B60" s="152">
        <v>0</v>
      </c>
      <c r="C60" s="152">
        <v>1</v>
      </c>
      <c r="D60" s="152">
        <f t="shared" si="0"/>
        <v>1</v>
      </c>
      <c r="E60" s="152"/>
      <c r="F60" s="152"/>
      <c r="G60" s="152">
        <v>0</v>
      </c>
      <c r="H60" s="152"/>
    </row>
    <row r="61" spans="1:8" s="135" customFormat="1">
      <c r="A61" s="156" t="s">
        <v>444</v>
      </c>
      <c r="B61" s="161">
        <v>1</v>
      </c>
      <c r="C61" s="161">
        <v>1</v>
      </c>
      <c r="D61" s="161">
        <f t="shared" si="0"/>
        <v>0</v>
      </c>
      <c r="E61" s="161"/>
      <c r="F61" s="161"/>
      <c r="G61" s="161">
        <v>1</v>
      </c>
      <c r="H61" s="161"/>
    </row>
    <row r="62" spans="1:8" s="135" customFormat="1">
      <c r="A62" s="156" t="s">
        <v>445</v>
      </c>
      <c r="B62" s="161">
        <v>2</v>
      </c>
      <c r="C62" s="161">
        <v>4</v>
      </c>
      <c r="D62" s="161">
        <f t="shared" si="0"/>
        <v>2</v>
      </c>
      <c r="E62" s="161"/>
      <c r="F62" s="161"/>
      <c r="G62" s="161">
        <v>1</v>
      </c>
      <c r="H62" s="161">
        <v>1</v>
      </c>
    </row>
    <row r="63" spans="1:8" s="128" customFormat="1">
      <c r="A63" s="151" t="s">
        <v>446</v>
      </c>
      <c r="B63" s="152">
        <v>1</v>
      </c>
      <c r="C63" s="152">
        <v>1</v>
      </c>
      <c r="D63" s="152">
        <f t="shared" si="0"/>
        <v>0</v>
      </c>
      <c r="E63" s="152"/>
      <c r="F63" s="152"/>
      <c r="G63" s="152">
        <v>1</v>
      </c>
      <c r="H63" s="152"/>
    </row>
    <row r="64" spans="1:8" s="135" customFormat="1">
      <c r="A64" s="156" t="s">
        <v>223</v>
      </c>
      <c r="B64" s="161">
        <v>1</v>
      </c>
      <c r="C64" s="161">
        <v>0</v>
      </c>
      <c r="D64" s="161">
        <f t="shared" si="0"/>
        <v>-1</v>
      </c>
      <c r="E64" s="161">
        <v>1</v>
      </c>
      <c r="F64" s="161">
        <v>1</v>
      </c>
      <c r="G64" s="161">
        <v>1</v>
      </c>
      <c r="H64" s="161"/>
    </row>
    <row r="65" spans="1:8" s="128" customFormat="1">
      <c r="A65" s="151" t="s">
        <v>447</v>
      </c>
      <c r="B65" s="152">
        <v>1</v>
      </c>
      <c r="C65" s="152">
        <v>1</v>
      </c>
      <c r="D65" s="152">
        <f t="shared" si="0"/>
        <v>0</v>
      </c>
      <c r="E65" s="152"/>
      <c r="F65" s="152"/>
      <c r="G65" s="152">
        <v>1</v>
      </c>
      <c r="H65" s="152"/>
    </row>
    <row r="66" spans="1:8" s="128" customFormat="1">
      <c r="A66" s="151" t="s">
        <v>203</v>
      </c>
      <c r="B66" s="152">
        <v>1</v>
      </c>
      <c r="C66" s="152">
        <v>1</v>
      </c>
      <c r="D66" s="152">
        <f t="shared" si="0"/>
        <v>0</v>
      </c>
      <c r="E66" s="152"/>
      <c r="F66" s="152"/>
      <c r="G66" s="152">
        <v>1</v>
      </c>
      <c r="H66" s="152"/>
    </row>
    <row r="67" spans="1:8" s="139" customFormat="1">
      <c r="A67" s="170"/>
      <c r="B67" s="171">
        <f t="shared" ref="B67:H67" si="1">SUM(B4:B66)</f>
        <v>93</v>
      </c>
      <c r="C67" s="171">
        <f t="shared" si="1"/>
        <v>118</v>
      </c>
      <c r="D67" s="171">
        <f t="shared" si="1"/>
        <v>25</v>
      </c>
      <c r="E67" s="171">
        <f t="shared" si="1"/>
        <v>3</v>
      </c>
      <c r="F67" s="171">
        <f t="shared" si="1"/>
        <v>7</v>
      </c>
      <c r="G67" s="171">
        <f t="shared" si="1"/>
        <v>56</v>
      </c>
      <c r="H67" s="171">
        <f t="shared" si="1"/>
        <v>24</v>
      </c>
    </row>
    <row r="68" spans="1:8">
      <c r="B68" s="130"/>
      <c r="C68" s="130"/>
      <c r="D68" s="130"/>
      <c r="E68" s="130"/>
      <c r="F68" s="130"/>
      <c r="G68" s="130"/>
      <c r="H68" s="130"/>
    </row>
    <row r="69" spans="1:8">
      <c r="B69" s="130"/>
      <c r="C69" s="130"/>
      <c r="D69" s="130"/>
      <c r="E69" s="130"/>
      <c r="F69" s="130"/>
      <c r="G69" s="130"/>
      <c r="H69" s="130"/>
    </row>
    <row r="70" spans="1:8">
      <c r="B70" s="130"/>
      <c r="C70" s="130"/>
      <c r="D70" s="130"/>
      <c r="E70" s="130"/>
      <c r="F70" s="130"/>
      <c r="G70" s="130"/>
      <c r="H70" s="130"/>
    </row>
    <row r="71" spans="1:8">
      <c r="B71" s="137"/>
      <c r="C71" s="137"/>
      <c r="D71" s="137"/>
      <c r="E71" s="137"/>
      <c r="F71" s="137"/>
      <c r="G71" s="137"/>
      <c r="H71" s="137"/>
    </row>
  </sheetData>
  <sheetProtection password="C9C8" sheet="1" objects="1" scenarios="1"/>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BOQ</vt:lpstr>
      <vt:lpstr>WALLS</vt:lpstr>
      <vt:lpstr>STEEL STRUCTURE</vt:lpstr>
      <vt:lpstr>CEILING</vt:lpstr>
      <vt:lpstr>FLOORING</vt:lpstr>
      <vt:lpstr>ELECTRICAL</vt:lpstr>
      <vt:lpstr>LIGHTING</vt:lpstr>
      <vt:lpstr>DATA</vt:lpstr>
      <vt:lpstr>FIRE PROTECTION</vt:lpstr>
      <vt:lpstr>BOQ!Print_Area</vt:lpstr>
      <vt:lpstr>BOQ!Print_Titles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Leandro</dc:creator>
  <cp:lastModifiedBy>NOLASCO Donna Lynn</cp:lastModifiedBy>
  <cp:lastPrinted>2017-07-17T11:01:39Z</cp:lastPrinted>
  <dcterms:created xsi:type="dcterms:W3CDTF">2013-09-05T01:46:22Z</dcterms:created>
  <dcterms:modified xsi:type="dcterms:W3CDTF">2017-07-17T11:12:58Z</dcterms:modified>
</cp:coreProperties>
</file>