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iomint.sharepoint.com/sites/WorldBankECRP/Shared Documents/7. ECRP II/4. Technical + Methodology/Infrastructure/Projects/Tender Package_Renk County/TP_No.12_Renk_PRF_4200600587/"/>
    </mc:Choice>
  </mc:AlternateContent>
  <xr:revisionPtr revIDLastSave="24" documentId="8_{F9B8DC51-9B13-4A14-9AB3-8E1A724F75E0}" xr6:coauthVersionLast="47" xr6:coauthVersionMax="47" xr10:uidLastSave="{A5006CAA-5A10-475F-8B1D-01A599579FEA}"/>
  <bookViews>
    <workbookView xWindow="-120" yWindow="-120" windowWidth="28215" windowHeight="15840" xr2:uid="{1853B8A2-063B-45E1-BB97-E72172C5703F}"/>
  </bookViews>
  <sheets>
    <sheet name="Tender No.12_Renk"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69" i="1" l="1"/>
  <c r="A269" i="1"/>
  <c r="A268" i="1"/>
  <c r="A267" i="1"/>
  <c r="B266" i="1"/>
  <c r="A266" i="1"/>
  <c r="B262" i="1"/>
  <c r="A262" i="1"/>
  <c r="F260" i="1"/>
  <c r="F259" i="1"/>
  <c r="F258" i="1"/>
  <c r="F257" i="1"/>
  <c r="F256" i="1"/>
  <c r="F253" i="1"/>
  <c r="F252" i="1"/>
  <c r="F249" i="1"/>
  <c r="F246" i="1" s="1"/>
  <c r="F245" i="1"/>
  <c r="F244" i="1"/>
  <c r="F243" i="1"/>
  <c r="F242" i="1"/>
  <c r="F241" i="1"/>
  <c r="F240" i="1"/>
  <c r="F239" i="1"/>
  <c r="F237" i="1"/>
  <c r="F236" i="1"/>
  <c r="F235" i="1"/>
  <c r="F234" i="1"/>
  <c r="F233" i="1"/>
  <c r="F230" i="1"/>
  <c r="F228" i="1" s="1"/>
  <c r="F226" i="1"/>
  <c r="F224" i="1"/>
  <c r="F221" i="1"/>
  <c r="D219" i="1"/>
  <c r="F219" i="1" s="1"/>
  <c r="D218" i="1"/>
  <c r="F218" i="1" s="1"/>
  <c r="D216" i="1"/>
  <c r="F216" i="1" s="1"/>
  <c r="D215" i="1"/>
  <c r="F215" i="1" s="1"/>
  <c r="D212" i="1"/>
  <c r="F212" i="1" s="1"/>
  <c r="D211" i="1"/>
  <c r="F211" i="1" s="1"/>
  <c r="D210" i="1"/>
  <c r="F210" i="1" s="1"/>
  <c r="D208" i="1"/>
  <c r="F208" i="1" s="1"/>
  <c r="F206" i="1"/>
  <c r="F205" i="1"/>
  <c r="F202" i="1"/>
  <c r="D202" i="1"/>
  <c r="F201" i="1"/>
  <c r="F200" i="1"/>
  <c r="D199" i="1"/>
  <c r="F199" i="1" s="1"/>
  <c r="D197" i="1"/>
  <c r="F197" i="1" s="1"/>
  <c r="F194" i="1"/>
  <c r="D194" i="1"/>
  <c r="F192" i="1"/>
  <c r="D191" i="1"/>
  <c r="F191" i="1" s="1"/>
  <c r="D190" i="1"/>
  <c r="F190" i="1" s="1"/>
  <c r="F187" i="1"/>
  <c r="F186" i="1"/>
  <c r="D183" i="1"/>
  <c r="F183" i="1" s="1"/>
  <c r="F181" i="1"/>
  <c r="D181" i="1"/>
  <c r="D180" i="1"/>
  <c r="F180" i="1" s="1"/>
  <c r="D178" i="1"/>
  <c r="F178" i="1" s="1"/>
  <c r="D175" i="1"/>
  <c r="F175" i="1" s="1"/>
  <c r="F174" i="1"/>
  <c r="D174" i="1"/>
  <c r="D172" i="1"/>
  <c r="F172" i="1" s="1"/>
  <c r="D169" i="1"/>
  <c r="F169" i="1" s="1"/>
  <c r="F166" i="1"/>
  <c r="D165" i="1"/>
  <c r="F165" i="1" s="1"/>
  <c r="D162" i="1"/>
  <c r="F162" i="1" s="1"/>
  <c r="D160" i="1"/>
  <c r="F160" i="1" s="1"/>
  <c r="D159" i="1"/>
  <c r="F159" i="1" s="1"/>
  <c r="F157" i="1"/>
  <c r="D154" i="1"/>
  <c r="F154" i="1" s="1"/>
  <c r="D153" i="1"/>
  <c r="F153" i="1" s="1"/>
  <c r="D151" i="1"/>
  <c r="F151" i="1" s="1"/>
  <c r="F148" i="1"/>
  <c r="D147" i="1"/>
  <c r="F147" i="1" s="1"/>
  <c r="F145" i="1"/>
  <c r="F144" i="1"/>
  <c r="F140" i="1"/>
  <c r="F139" i="1"/>
  <c r="F138" i="1"/>
  <c r="F137" i="1"/>
  <c r="F135" i="1"/>
  <c r="F130" i="1"/>
  <c r="F128" i="1"/>
  <c r="F125" i="1"/>
  <c r="D123" i="1"/>
  <c r="F123" i="1" s="1"/>
  <c r="D122" i="1"/>
  <c r="F122" i="1" s="1"/>
  <c r="F120" i="1"/>
  <c r="D120" i="1"/>
  <c r="D119" i="1"/>
  <c r="F119" i="1" s="1"/>
  <c r="D116" i="1"/>
  <c r="F116" i="1" s="1"/>
  <c r="D115" i="1"/>
  <c r="F115" i="1" s="1"/>
  <c r="D114" i="1"/>
  <c r="F114" i="1" s="1"/>
  <c r="D112" i="1"/>
  <c r="F112" i="1" s="1"/>
  <c r="F110" i="1"/>
  <c r="F109" i="1"/>
  <c r="D106" i="1"/>
  <c r="F106" i="1" s="1"/>
  <c r="F105" i="1"/>
  <c r="F104" i="1"/>
  <c r="D103" i="1"/>
  <c r="F103" i="1" s="1"/>
  <c r="D101" i="1"/>
  <c r="F101" i="1" s="1"/>
  <c r="D98" i="1"/>
  <c r="F98" i="1" s="1"/>
  <c r="F96" i="1"/>
  <c r="F95" i="1"/>
  <c r="D95" i="1"/>
  <c r="D94" i="1"/>
  <c r="F94" i="1" s="1"/>
  <c r="F91" i="1"/>
  <c r="F90" i="1"/>
  <c r="D87" i="1"/>
  <c r="F87" i="1" s="1"/>
  <c r="D85" i="1"/>
  <c r="F85" i="1" s="1"/>
  <c r="D84" i="1"/>
  <c r="F84" i="1" s="1"/>
  <c r="D82" i="1"/>
  <c r="F82" i="1" s="1"/>
  <c r="D79" i="1"/>
  <c r="F79" i="1" s="1"/>
  <c r="D78" i="1"/>
  <c r="F78" i="1" s="1"/>
  <c r="D76" i="1"/>
  <c r="F76" i="1" s="1"/>
  <c r="D73" i="1"/>
  <c r="F73" i="1" s="1"/>
  <c r="F70" i="1"/>
  <c r="D69" i="1"/>
  <c r="F69" i="1" s="1"/>
  <c r="F66" i="1"/>
  <c r="D64" i="1"/>
  <c r="F64" i="1" s="1"/>
  <c r="D63" i="1"/>
  <c r="F63" i="1" s="1"/>
  <c r="F61" i="1"/>
  <c r="D58" i="1"/>
  <c r="F58" i="1" s="1"/>
  <c r="D57" i="1"/>
  <c r="F57" i="1" s="1"/>
  <c r="D55" i="1"/>
  <c r="F55" i="1" s="1"/>
  <c r="F52" i="1"/>
  <c r="D51" i="1"/>
  <c r="F51" i="1" s="1"/>
  <c r="F49" i="1"/>
  <c r="F48" i="1"/>
  <c r="F44" i="1"/>
  <c r="F43" i="1"/>
  <c r="F42" i="1"/>
  <c r="F41" i="1"/>
  <c r="F39" i="1"/>
  <c r="F34" i="1"/>
  <c r="F33" i="1"/>
  <c r="F32" i="1"/>
  <c r="F31" i="1"/>
  <c r="F30" i="1"/>
  <c r="F29" i="1"/>
  <c r="F26" i="1"/>
  <c r="F25" i="1" s="1"/>
  <c r="F24" i="1"/>
  <c r="F23" i="1"/>
  <c r="F22" i="1"/>
  <c r="F21" i="1"/>
  <c r="F20" i="1"/>
  <c r="F18" i="1"/>
  <c r="F17" i="1"/>
  <c r="F15" i="1"/>
  <c r="F14" i="1"/>
  <c r="F13" i="1"/>
  <c r="F142" i="1" l="1"/>
  <c r="F254" i="1"/>
  <c r="F231" i="1"/>
  <c r="F133" i="1"/>
  <c r="F19" i="1"/>
  <c r="F71" i="1"/>
  <c r="F27" i="1"/>
  <c r="F37" i="1"/>
  <c r="F12" i="1"/>
  <c r="F92" i="1"/>
  <c r="F188" i="1"/>
  <c r="F167" i="1"/>
  <c r="F46" i="1"/>
  <c r="F227" i="1" l="1"/>
  <c r="E269" i="1" s="1"/>
  <c r="F269" i="1" s="1"/>
  <c r="F6" i="1"/>
  <c r="E266" i="1" s="1"/>
  <c r="F266" i="1" s="1"/>
  <c r="F132" i="1"/>
  <c r="E268" i="1" s="1"/>
  <c r="F268" i="1" s="1"/>
  <c r="F36" i="1"/>
  <c r="E267" i="1" s="1"/>
  <c r="F267" i="1" s="1"/>
  <c r="E262" i="1" l="1"/>
  <c r="F262" i="1" s="1"/>
  <c r="F263" i="1" s="1"/>
  <c r="F270" i="1"/>
</calcChain>
</file>

<file path=xl/sharedStrings.xml><?xml version="1.0" encoding="utf-8"?>
<sst xmlns="http://schemas.openxmlformats.org/spreadsheetml/2006/main" count="605" uniqueCount="352">
  <si>
    <t xml:space="preserve">BILL OF QUANTITIES
</t>
  </si>
  <si>
    <t>South Sudan Enhancing Community Resilience and Local Governance Project (ECRP)</t>
  </si>
  <si>
    <t>Tender No.12</t>
  </si>
  <si>
    <t>Name of Bidder:</t>
  </si>
  <si>
    <t>DESCRIPTIONS</t>
  </si>
  <si>
    <t>Unit</t>
  </si>
  <si>
    <t xml:space="preserve">Quantity </t>
  </si>
  <si>
    <t>Unit Cost [USD]</t>
  </si>
  <si>
    <t>Total cost (USD)</t>
  </si>
  <si>
    <t>BILL NO. 1</t>
  </si>
  <si>
    <t>PRELIMINARIES</t>
  </si>
  <si>
    <t>Notes:</t>
  </si>
  <si>
    <t>All the Bidders are requested to refer "Pricing Preamble and notes below" and works items of this Bills of Quantities shall be priced to fulfill the requirements there-in. Also see that no page or items are missing prior to pricing of this bill of quantities.</t>
  </si>
  <si>
    <t>Note</t>
  </si>
  <si>
    <t>A list of typical general items are given below. However, the Bidder is requested to price only those items that may affect this Contract.</t>
  </si>
  <si>
    <t>If no price has been stated against any item  hereunder, the Contractor shall not be entitled to claim any money for such items even though he is obliged to execute the work or provide services described therein. Preliminary items priced by the Tenderer are deemed to include the cost of unpriced items.</t>
  </si>
  <si>
    <t>Cost and expenses in connection with any other preliminary item which is not listed below, but is necessary for the due completion of works, is deemed to be included in the tender rates.</t>
  </si>
  <si>
    <t xml:space="preserve">Mobilization and Site Facilities </t>
  </si>
  <si>
    <t>1.1.1</t>
  </si>
  <si>
    <t>Mobilization of all required Construction materials ,equipments  and personel to project site.</t>
  </si>
  <si>
    <t>Lump Sum</t>
  </si>
  <si>
    <t>1.1.2</t>
  </si>
  <si>
    <t>The contractor shall provide adequate space to serve as a temporary site office and fit it with the  required facilities for his own site management staff
The contractor shall provide adequate space to serve as a temporary site stores or space for storage of plant and materials for the work herein.
The contractor shall provide toilet facilities for his workers and the Engineers within the site as directed and with Sanitary conditions meeting WHO Standards.</t>
  </si>
  <si>
    <t>1.1.3</t>
  </si>
  <si>
    <t>The contractor shall provide necessary protective fencing/site hoarding, lighting, watchmen and other precautions and maintain  for entire  construction period.</t>
  </si>
  <si>
    <t>PLATES</t>
  </si>
  <si>
    <t>Fabricate a metal visibility plate 100 x 80 mm to be wall mounted. Art work of name board will be issued by IOM</t>
  </si>
  <si>
    <t>Each</t>
  </si>
  <si>
    <t>1.1.4</t>
  </si>
  <si>
    <t>Fabricate and install a sign post stand, 1m x 1.2m metal signboad on a 1.8m stand with a concrete foundation (min. 0.40 x 0.40 x 0.60 m, as directed by the Site Engineer). Concrete class C-25 (1:1:2) with RHS 40 x 40 x 2.5mm posts and 2mm thick sheet metal sign.</t>
  </si>
  <si>
    <t xml:space="preserve">Sites Operations </t>
  </si>
  <si>
    <t> </t>
  </si>
  <si>
    <t>1.1.5</t>
  </si>
  <si>
    <t>Allow for setting out of works in accordance with drawings; liaise with client to establish exact boundaries and other written information given by the Engineer and obtain written approval from the relevant government authorities for setting out, street and building lines before commencements of construction; Checking of any setting out or of any line or level by the Engineer shall not in any way relieve the Contractor of his responsibility for the accuracy thereof.</t>
  </si>
  <si>
    <t>1.1.6</t>
  </si>
  <si>
    <t>Allow for supplying water for the Works and facilities of the contractor including connection, distribution system for the work, internal arrangements and all payment to the authorities for connections. It is the responsibility of the Contractor to ensure steady and uninterrupted water supply to Works.</t>
  </si>
  <si>
    <t>1.1.7</t>
  </si>
  <si>
    <t>Allow for maintaining daily records in the manner required by the Engineer to indicate factual details of, Workers, materials , Machinery and Equipment, Weather</t>
  </si>
  <si>
    <t>1.1.8</t>
  </si>
  <si>
    <t xml:space="preserve">Allow for maintaining the sites in clean and orderly fashion at all times and during the entire contract period. Materials, cement etc. shall be kept neatly stacked on the site with all access-ways kept clear. All dust, debris and rubbish etc., arising out of his own works shall be continually cleared and removed from the site. The Engineer's Representative shall certify a percentage of the monthly rate or shall completely suspend the monthly amount if the contractor's maintenance is found to be unacceptable. </t>
  </si>
  <si>
    <t>1.1.9</t>
  </si>
  <si>
    <t>Allow for providing all necessary safety measures to workmen (provision for proper usage of Personal protective equipment (PPE)). The bidder should submit his comprehensive safety plan with description and number in each safety device and other safety equipment  proposed. The Engineer's Representative has the right to pay a percentage of the monthly component to suit the percentage accomplishment of this safety plan.</t>
  </si>
  <si>
    <t>Insurances, Bonds &amp; Fees</t>
  </si>
  <si>
    <t>1.1.10</t>
  </si>
  <si>
    <t>Allow for Contractor's All Risk Insurance Policy, including third party liability and from the starting date until the defects liability certificate has been issued, the risks of personal injury, death, and loss of or damage to property (including, without limitation, the works, plant, materials, and equipment) which are not employers risk but are contractors risk
Allow for insurance against claims for worker's compensation. Engineer's and Consultant's representatives, shall be included in the Insurance Policy.
Allow for insurance against loss or damage to the works, adjacent structures, any existing overhead and/or underground services that may cause damages during the construction</t>
  </si>
  <si>
    <t>Environmental and Social Safeguarding Requirements</t>
  </si>
  <si>
    <t>1.1.12</t>
  </si>
  <si>
    <t>Allow for providing all necessary safety measures to workmen (provision for proper usage of Personal protective equipment (PPE). The bidder should submit his comprehensive safety plan with description and number in each safety device and other safety equipment  proposed. The Engineer's Representative has the right to pay a percentage of the monthly component to suit the percentage accomplishment of this safety plan.</t>
  </si>
  <si>
    <t>1.1.13</t>
  </si>
  <si>
    <t xml:space="preserve">Conduct environmental and social risk assessment and management on all subproject sites including conducting inspections to ensure adherenace to the requirment of IOM and the World Bank </t>
  </si>
  <si>
    <t>1.1.14</t>
  </si>
  <si>
    <t>Provide resources to ensure a safe working enviroment including signage,  access control,fall protection equipment and devices, ocupational safety and health equipment, and first aid kit.</t>
  </si>
  <si>
    <t>1.1.15</t>
  </si>
  <si>
    <t>Ensure measures are put in place to guarantee community safety including stakeholder engagement and information disclosure</t>
  </si>
  <si>
    <t>1.1.16</t>
  </si>
  <si>
    <t xml:space="preserve">Acquire all relevant Environmental perts, licenses and authorisation prior to engaging in any activities that require such. This includes adhereing to conditions of any licenses issues. </t>
  </si>
  <si>
    <t>1.1.17</t>
  </si>
  <si>
    <t xml:space="preserve">Rehabilitate and ensure maintanace of aesthetic environment including ensuring the sound management of waste on all sites. </t>
  </si>
  <si>
    <t>1.1.18</t>
  </si>
  <si>
    <t xml:space="preserve">Ensure there is a designated qualified and competent environmental and social safeguards specialist within the contrcator's team atleast for each subproject. </t>
  </si>
  <si>
    <t>Month</t>
  </si>
  <si>
    <t xml:space="preserve">BILL NO.2 </t>
  </si>
  <si>
    <t>CONSTRUCTION OF 50x30 HAFFIR DAM IN AMDULWIS</t>
  </si>
  <si>
    <t>2.1</t>
  </si>
  <si>
    <t>EARTH WORK - MAIN RESERVIOR</t>
  </si>
  <si>
    <t>Excavation</t>
  </si>
  <si>
    <t>2.1.1</t>
  </si>
  <si>
    <t>Site clearance to remove top vegetable soil, average 200mm deep (60m by 40m)</t>
  </si>
  <si>
    <t>m2</t>
  </si>
  <si>
    <t>Bulk Excavation of the main reservoir area to a trapezoidal shape (50m by 30m on top, 32m by 12m bottom , depth of 3m) using a side slope of 3 to 1 and use excavated soil to construct embankment, placing and compacting in layers not exceeding 200mm thick around the main reservoir as shown in the drawings.</t>
  </si>
  <si>
    <t>2.1.2</t>
  </si>
  <si>
    <t xml:space="preserve">Excavate in Loose soil/soft rock formation 0m to 2m </t>
  </si>
  <si>
    <t>m3</t>
  </si>
  <si>
    <t>2.1.3</t>
  </si>
  <si>
    <t xml:space="preserve">Excavate in stiff soil/hard rock formation 2m to 3m </t>
  </si>
  <si>
    <t>2.1.4</t>
  </si>
  <si>
    <t>Use native excavated material to form embankments (1.5m high, 1.5H:1V side slope) as per the drawing by placing and compacting in layers not exceeding 200mm, all round the dam.</t>
  </si>
  <si>
    <t>2.1.5</t>
  </si>
  <si>
    <t xml:space="preserve">Use surplus excavated material build guide lines to divert surface runoff to the reservoir (3m wide x 1.5m high x 250m long on either side) and spread remainder for site grading as directed by the IOM Engineer. Cost includes hauling and dumping of material </t>
  </si>
  <si>
    <t>Pipe Line Excavation and Installation (Both Inlet and Outlet)</t>
  </si>
  <si>
    <t>2.2A</t>
  </si>
  <si>
    <t>Inlet Boxes (2)</t>
  </si>
  <si>
    <t>Excavation for inlet  boxes as shown of size 2m long, 1.8 wide and 1.2m deep and ramp the bottom to receive the base slab.</t>
  </si>
  <si>
    <t>2.1.6</t>
  </si>
  <si>
    <t>Excavate pipelines as per the drawing</t>
  </si>
  <si>
    <t>2.1.7</t>
  </si>
  <si>
    <t>Backfilling</t>
  </si>
  <si>
    <t>2.1.8</t>
  </si>
  <si>
    <t>Return, fill in and ram selected excavated material around the 150mm thick wall</t>
  </si>
  <si>
    <t>2.1.9</t>
  </si>
  <si>
    <t>Return, fill in and ram selected material on top of the laid pipe</t>
  </si>
  <si>
    <t>2.1.10</t>
  </si>
  <si>
    <t xml:space="preserve">Concrete work </t>
  </si>
  <si>
    <t>2.1.11</t>
  </si>
  <si>
    <t>Weak concrete blinding class C-10 (1:4:8)</t>
  </si>
  <si>
    <t>2.1.12</t>
  </si>
  <si>
    <t>50mm thick blinding at the bases</t>
  </si>
  <si>
    <t>2.1.13</t>
  </si>
  <si>
    <t>Insitu concrete class C-25 (1:1.5:3), vibrated and reinforced as described:</t>
  </si>
  <si>
    <t>2.1.14</t>
  </si>
  <si>
    <t>200mm thick base slab (pre-embedded reinforcement for box wall)</t>
  </si>
  <si>
    <t>2.1.15</t>
  </si>
  <si>
    <t>150mm thick reinforced concrete walls</t>
  </si>
  <si>
    <t>2.1.16</t>
  </si>
  <si>
    <t xml:space="preserve">Reinforcement </t>
  </si>
  <si>
    <t>2.1.17</t>
  </si>
  <si>
    <t xml:space="preserve">High tensile steel reinforcement to B.S. 4461, including cutting, bending, hoisting, fixing, tying  wire and spacing blocks </t>
  </si>
  <si>
    <t>2.1.18</t>
  </si>
  <si>
    <t xml:space="preserve">Top cover made of Y-12 bars in grid pattern @ 100mm c/c in both directions </t>
  </si>
  <si>
    <t>kg</t>
  </si>
  <si>
    <t>2.1.19</t>
  </si>
  <si>
    <t>Mesh reinforcement ; B.S. 4483
A142 weighing 2.22 kgs per square meter, 6mm diameter
A393 weighing 6.16 kgs per square meter, 10mm diameter
 including bends, tying wire and spacing blocks</t>
  </si>
  <si>
    <t>2.1.20</t>
  </si>
  <si>
    <t>A142 Fabric mesh reinforcement (2 layers) in box walls</t>
  </si>
  <si>
    <t>2.1.21</t>
  </si>
  <si>
    <t>A393 Fabric mesh reinforcement (2 layers) in box slabs</t>
  </si>
  <si>
    <t>2.1.22</t>
  </si>
  <si>
    <t>Sawn formwork to:-</t>
  </si>
  <si>
    <t>2.1.23</t>
  </si>
  <si>
    <t>Vertical side of wall for 0.5m portion above ground level</t>
  </si>
  <si>
    <t>2.1.24</t>
  </si>
  <si>
    <t>Pipes</t>
  </si>
  <si>
    <t>2.1.25</t>
  </si>
  <si>
    <t>Pipe complaint with the standards of EN ISO 1452 and ISO 4422 and observance of the requirements of DIN 8063 and EN ISO 15493 for the use of plastic pipes</t>
  </si>
  <si>
    <t>2.1.26</t>
  </si>
  <si>
    <t xml:space="preserve">Supply and install 300mm (12") Dia uPVC pipe from inlet box to main reservoir. Including strainer and all necessary fittings.  </t>
  </si>
  <si>
    <t>m</t>
  </si>
  <si>
    <t>2.1.27</t>
  </si>
  <si>
    <t>Supply and install a metallic strainer with gravel pack in cage of wire mesh framed 500x500x500mm sitting on a platform 500x500x400mm and all necessary fittings to each pipe</t>
  </si>
  <si>
    <t>each</t>
  </si>
  <si>
    <t>2.1.28</t>
  </si>
  <si>
    <t>Outlet Box (1)</t>
  </si>
  <si>
    <t>2.1.29</t>
  </si>
  <si>
    <t>2.1.30</t>
  </si>
  <si>
    <t>Excavate the base of the box on the already excavated reservoir and ramp to receive the base slab of the outlet box.</t>
  </si>
  <si>
    <t>2.1.31</t>
  </si>
  <si>
    <t>Concrete work</t>
  </si>
  <si>
    <t>2.1.32</t>
  </si>
  <si>
    <t>2.1.33</t>
  </si>
  <si>
    <t>2.1.34</t>
  </si>
  <si>
    <t>Insitu concrete class 25 (1:1.5:3), vibrated and reinforced as described:</t>
  </si>
  <si>
    <t>2.1.35</t>
  </si>
  <si>
    <t>2.1.36</t>
  </si>
  <si>
    <t>2.1.37</t>
  </si>
  <si>
    <t>Reinforcement</t>
  </si>
  <si>
    <t>2.1.38</t>
  </si>
  <si>
    <t>2.1.39</t>
  </si>
  <si>
    <t>2.1.40</t>
  </si>
  <si>
    <t>2.1.41</t>
  </si>
  <si>
    <t>2.1.42</t>
  </si>
  <si>
    <t>2.1.43</t>
  </si>
  <si>
    <t>2.1.44</t>
  </si>
  <si>
    <t>Vertical sides of box walls</t>
  </si>
  <si>
    <t>2.1.45</t>
  </si>
  <si>
    <t>2.1.46</t>
  </si>
  <si>
    <t>2.1.47</t>
  </si>
  <si>
    <t xml:space="preserve">Supply and install 150mm (6") Dia uPVC, class PN10 drinking water pipe from outlet box to the abstraction well. Including strainer and all necessary fittings.  </t>
  </si>
  <si>
    <t>2.1.48</t>
  </si>
  <si>
    <t>Supply and install and metallic strainer and gravel pack to the pipe opening in the outlet box. The gravel pack shall be filled with river-bed, washed, well-rounded and of uniform grading gravel of 1-5mm. The strainer and gravel pack assembly must allow for routine maintenance including removal, cleaning and reinstallation.</t>
  </si>
  <si>
    <t>LS</t>
  </si>
  <si>
    <t>2.1.49</t>
  </si>
  <si>
    <t>ABSTRACTION WELL</t>
  </si>
  <si>
    <t>2.1.50</t>
  </si>
  <si>
    <t>2.1.51</t>
  </si>
  <si>
    <t>Manual-mass excavation of 1.9 diameter pit not exceeding 1.5m deep starting from stripped level</t>
  </si>
  <si>
    <t>2.1.52</t>
  </si>
  <si>
    <t>Ditto exceeding 1.5-3.7m deep in stiffer soil</t>
  </si>
  <si>
    <t>2.1.53</t>
  </si>
  <si>
    <t>Excavate a strip foundation for the platform of size 400mm wide by 200mm deep around the built masonry well.</t>
  </si>
  <si>
    <t>2.1.54</t>
  </si>
  <si>
    <t>2.1.55</t>
  </si>
  <si>
    <t>Return, fill in and ram selected excavated material around the well</t>
  </si>
  <si>
    <t>2.1.56</t>
  </si>
  <si>
    <t>2.1.57</t>
  </si>
  <si>
    <t>2.1.58</t>
  </si>
  <si>
    <t>50mm Thick Blinding at the bottom of the well</t>
  </si>
  <si>
    <t>2.1.59</t>
  </si>
  <si>
    <t>2.1.60</t>
  </si>
  <si>
    <t>200mm thick base slab reinforced with mesh</t>
  </si>
  <si>
    <t>2.1.61</t>
  </si>
  <si>
    <t>Intermediate beam 300mm thick at 2m from the base reinforced with standard 6 Y-10 bars and R-8 ring spaced at 100mm c/c</t>
  </si>
  <si>
    <t>2.1.62</t>
  </si>
  <si>
    <t>Top beam, 300mm thick reinforced with standard 6 Y-10 bars and R-8 ring spaced at 100mm c/c</t>
  </si>
  <si>
    <t>2.1.63</t>
  </si>
  <si>
    <t>150mm thick slab over the well opening with 2 loop handles and withdrawal hole</t>
  </si>
  <si>
    <t>2.1.64</t>
  </si>
  <si>
    <t>2.1.65</t>
  </si>
  <si>
    <t xml:space="preserve">High tensile steel reinforcement to B.S. 4461 in structural concrete work including cutting, bending, hoisting, fixing, tying  wire and spacing blocks </t>
  </si>
  <si>
    <t>2.1.66</t>
  </si>
  <si>
    <t>8mm</t>
  </si>
  <si>
    <t>Kg</t>
  </si>
  <si>
    <t>2.1.67</t>
  </si>
  <si>
    <t>10mm</t>
  </si>
  <si>
    <t>2.1.68</t>
  </si>
  <si>
    <t>Mesh reinforcement ; B.S. 4483
A393 weighing 6.16 kgs per square meter, 10mm diameter
 including bends, tying wire and spacing blocks</t>
  </si>
  <si>
    <t>2.1.69</t>
  </si>
  <si>
    <t>A393 Fabric mesh reinforcement (2 layers) in top and bottom slab</t>
  </si>
  <si>
    <t>2.1.70</t>
  </si>
  <si>
    <t xml:space="preserve"> </t>
  </si>
  <si>
    <t>2.1.71</t>
  </si>
  <si>
    <t>Vertical sides of intermediate beam</t>
  </si>
  <si>
    <t>2.1.72</t>
  </si>
  <si>
    <t>Vertical sides of top beam</t>
  </si>
  <si>
    <t>2.1.73</t>
  </si>
  <si>
    <t>Vertical side of top slab</t>
  </si>
  <si>
    <t>2.1.74</t>
  </si>
  <si>
    <t>Foundation Walling</t>
  </si>
  <si>
    <t>2.1.75</t>
  </si>
  <si>
    <t>Burnt Bricks walling; bedded, load bearing 7N/mm², jointed  and pointed in cement sand (1:3) mortar; reinforced with hoop iron after every alternate course.</t>
  </si>
  <si>
    <t>2.1.76</t>
  </si>
  <si>
    <t>200mm thick wall up to 250mm above GL</t>
  </si>
  <si>
    <t>2.1.77</t>
  </si>
  <si>
    <t>250mm thick wall for a foot step circling the well at ground level, 150mm tall</t>
  </si>
  <si>
    <t>2.1.78</t>
  </si>
  <si>
    <t>Plastering</t>
  </si>
  <si>
    <t>2.1.79</t>
  </si>
  <si>
    <t>12 mm thick cement : sand (1:3) plaster for well lining</t>
  </si>
  <si>
    <t>2.1.80</t>
  </si>
  <si>
    <t>12 mm thick cement : sand (1:4) rough plaster for well exterior above ground</t>
  </si>
  <si>
    <t>2.1.81</t>
  </si>
  <si>
    <t>Sundries</t>
  </si>
  <si>
    <t>2.1.82</t>
  </si>
  <si>
    <t xml:space="preserve">Allow for making 600 x600 mm square opening with a lockable galvanized access steel cover for drawing water </t>
  </si>
  <si>
    <t>2.1.83</t>
  </si>
  <si>
    <t>Manual Rope Pump</t>
  </si>
  <si>
    <t>2.1.84</t>
  </si>
  <si>
    <t>Contractor to provide shop drawings or manufacturer's specifications for approval by IOM Engineer</t>
  </si>
  <si>
    <t>2.1.85</t>
  </si>
  <si>
    <t>Fabrication and installation of manual rope pump, including welding, installation, pulley system, handles, and rope as per specification on the drawing</t>
  </si>
  <si>
    <t>2.1.86</t>
  </si>
  <si>
    <t>Well Disinfection</t>
  </si>
  <si>
    <t>2.1.87</t>
  </si>
  <si>
    <t>Clean and disinfect the well as per ToR</t>
  </si>
  <si>
    <t>BILL NO.3</t>
  </si>
  <si>
    <t>REHABILITATION OF 60X50m HAFFIR DAM IN GONGBAR</t>
  </si>
  <si>
    <t>3.1.1</t>
  </si>
  <si>
    <t>Site clearance to remove top vegetable soil, average 200mm deep (75m by 65m)</t>
  </si>
  <si>
    <t>Bulk Excavation of the main reservoir area to a trapezoidal shape (60m by 50m on top, 42m by 32m bottom , depth of 3m) using a side slope of 3 to 1 and use excavated soil to construct embankment, placing and compacting in layers not exceeding 200mm thick around the main reservoir as shown in the drawings.</t>
  </si>
  <si>
    <t>3.1.2</t>
  </si>
  <si>
    <t>3.1.3</t>
  </si>
  <si>
    <t>3.1.4</t>
  </si>
  <si>
    <t>3.1.5</t>
  </si>
  <si>
    <t>3.2</t>
  </si>
  <si>
    <t>3.2.1</t>
  </si>
  <si>
    <t>3.2.2</t>
  </si>
  <si>
    <t>3.2.3</t>
  </si>
  <si>
    <t>3.2.4</t>
  </si>
  <si>
    <t>3.2.5</t>
  </si>
  <si>
    <t>3.2.6</t>
  </si>
  <si>
    <t>3.2.7</t>
  </si>
  <si>
    <t>3.2.8</t>
  </si>
  <si>
    <t>3.2.9</t>
  </si>
  <si>
    <t>3.2.10</t>
  </si>
  <si>
    <t>3.2.11</t>
  </si>
  <si>
    <t>3.2.12</t>
  </si>
  <si>
    <t>3.2.13</t>
  </si>
  <si>
    <t>2.2B</t>
  </si>
  <si>
    <t>3.3.1</t>
  </si>
  <si>
    <t>3.3.2</t>
  </si>
  <si>
    <t>3.3.3</t>
  </si>
  <si>
    <t>3.3.4</t>
  </si>
  <si>
    <t>3.3.5</t>
  </si>
  <si>
    <t>3.3.6</t>
  </si>
  <si>
    <t>3.3.7</t>
  </si>
  <si>
    <t>3.3.8</t>
  </si>
  <si>
    <t>3.3.9</t>
  </si>
  <si>
    <t>3.3.10</t>
  </si>
  <si>
    <t>BILL NO 2.3</t>
  </si>
  <si>
    <t>3.4.1</t>
  </si>
  <si>
    <t>3.4.2</t>
  </si>
  <si>
    <t>3.4.3</t>
  </si>
  <si>
    <t>3.4.4</t>
  </si>
  <si>
    <t>3.4.5</t>
  </si>
  <si>
    <t>3.4.6</t>
  </si>
  <si>
    <t>3.4.7</t>
  </si>
  <si>
    <t>3.4.8</t>
  </si>
  <si>
    <t>3.4.9</t>
  </si>
  <si>
    <t>3.4.10</t>
  </si>
  <si>
    <t>3.4.11</t>
  </si>
  <si>
    <t>3.4.12</t>
  </si>
  <si>
    <t>3.4.13</t>
  </si>
  <si>
    <t>3.4.14</t>
  </si>
  <si>
    <t>3.4.15</t>
  </si>
  <si>
    <t>3.4.16</t>
  </si>
  <si>
    <t>3.4.17</t>
  </si>
  <si>
    <t>3.4.18</t>
  </si>
  <si>
    <t>3.4.19</t>
  </si>
  <si>
    <t>3.4.20</t>
  </si>
  <si>
    <t>3.4.21</t>
  </si>
  <si>
    <t>3.4.22</t>
  </si>
  <si>
    <t>BILL NO. 4</t>
  </si>
  <si>
    <t>BOQ - GOSFAMI PS - REHABILITATION OF ONE CLASSROOM BLOCK WITH  FOUR CLASSES AND TWO OFFICES ATTACHED</t>
  </si>
  <si>
    <t>SITE PREPARATION</t>
  </si>
  <si>
    <t>Site Clearance</t>
  </si>
  <si>
    <t>4.1.1</t>
  </si>
  <si>
    <t>Site clearance and removal of debris from site as directed</t>
  </si>
  <si>
    <t>ROOF WORK</t>
  </si>
  <si>
    <t>Rates inclusive of selftapping scews or J-bolts, angle brackets, joints fillet, cutting and application of approved anti rust paints on the metal surfaces in three coats.</t>
  </si>
  <si>
    <t>4.1.2</t>
  </si>
  <si>
    <t>Remove iron sheets covering from of the classroom block roof, offices and varandah as directed by the Engineer</t>
  </si>
  <si>
    <t>4.1.3</t>
  </si>
  <si>
    <t xml:space="preserve"> Removing and replacing corroded hollow sections size (80x50x2)mm at the varandah of classrooms and some for  offices varandah as directed.</t>
  </si>
  <si>
    <t>4.1.4</t>
  </si>
  <si>
    <t xml:space="preserve">Removing and Realigning the two lines of purlins at the ridgecap in a such a way the ridge caps can be firmly fasten to the purlins </t>
  </si>
  <si>
    <t>4.1.5</t>
  </si>
  <si>
    <t>Fix the cracks on walls and floors with concrete mix 1:2:4 where necessary apply mortar mix 1:3 with smooth finishes ready for painting as directed by field Engineer</t>
  </si>
  <si>
    <t>4.1.6</t>
  </si>
  <si>
    <t>Apply floor screeding 25mm thick on all surfaces of the classrooms block floor including mirroring after hacking the floor to create keys for bonding</t>
  </si>
  <si>
    <t>Roof Covering</t>
  </si>
  <si>
    <t>4.1.7</t>
  </si>
  <si>
    <t>Supplying &amp; fixing of gauge 28 pre-painted Super Five IT4 profiled roofing sheets ( 0.5mm ) of approved blue colour: fixed with roofing srews to mettallic  purlins ( measured separately) and caps/rubber seals</t>
  </si>
  <si>
    <t>4.1.8</t>
  </si>
  <si>
    <t>Supplying &amp; fixing Gauge 28 prepainted ridge cap; 650mm girth (average) in position complete with all necessary roofing screws and caps</t>
  </si>
  <si>
    <t>4.1.9</t>
  </si>
  <si>
    <t>25x225mm high mettallic valance board / barge board screwed firmly to 1mettallic rafters edges closed with same thickness of MS plates: all complete with approved metal preservative as specified. Painted with 1 coat of anti rust and finished with 3 coats of an oil-based gloss paint in white</t>
  </si>
  <si>
    <t>4.1.10</t>
  </si>
  <si>
    <t>Parapet wall on gables, remove and replace in-kind with new masonry work hight 200mm (burnt clay bricks with cement mortar 1:4) including smooth paster finishes and 3 coats painting with matching colour of the external wall as directed by field Engineer and shown in SoW</t>
  </si>
  <si>
    <t>Lumpsum</t>
  </si>
  <si>
    <t xml:space="preserve">Water Harvesting </t>
  </si>
  <si>
    <t>4.1.11</t>
  </si>
  <si>
    <t xml:space="preserve">6" (150mm) dia. and 4mm thick PVC gutter screwed on 25 x 225mm wooden fascia board with support bracket placed at 2000mm c/c </t>
  </si>
  <si>
    <t>4.1.12</t>
  </si>
  <si>
    <t>Supply and install one rainwater harvesting tank stand including the foundation, plinth wall, concrete slab, brick wall, compacted murram, top slab and 5,000L water tank with all pipe connections &amp; fittings.  See ToR for typical drawing</t>
  </si>
  <si>
    <t>Nr</t>
  </si>
  <si>
    <t>DOORS AND WINDOWS</t>
  </si>
  <si>
    <t>Note: All doors and windows to be supplied and fixed as per the details and schedule provided. Doors and windows to be sized to fit existing door/window frames as measured on site. All iron Mongery that has not been measured separately shall be priced together with the corresponding door/window.</t>
  </si>
  <si>
    <t>Doors</t>
  </si>
  <si>
    <t>4.1.13</t>
  </si>
  <si>
    <t>Removing, replicating same design of existing doors and fixing fabricated doors for classrooms as directed by field Engineer. Door size 1200mm wide by 2200mm high</t>
  </si>
  <si>
    <t>Windows</t>
  </si>
  <si>
    <t>Fabricated double opening windows manufactured from standard strong Z sections: manufacture, assemble and deliver to site: Rates are inclusive of all ironmongery comprising approved hinges, stays, fasteners to opening lights: frames drilled, plugged and screwed or built into walling: one coat red oxide primer before delivery.</t>
  </si>
  <si>
    <t>4.1.14</t>
  </si>
  <si>
    <t>Removing, replicating same design of existing window and fixing fabricated window for office as directed by field Engineer. Window size 1000mm wide by 1200mm high</t>
  </si>
  <si>
    <t>4.1.15</t>
  </si>
  <si>
    <t>Check and fix loose and broken doors and windows hinges and locks for the whole block of classrooms and offices</t>
  </si>
  <si>
    <t>FINISHES</t>
  </si>
  <si>
    <t>Painting</t>
  </si>
  <si>
    <t>4.1.16</t>
  </si>
  <si>
    <t>Prepare surfaces: apply three coats vinyl silk soft white emulsion paint to the interior wall surface (for the 4 classrooms)</t>
  </si>
  <si>
    <t>4.1.17</t>
  </si>
  <si>
    <t>Prepare surfaces: apply three coats weather guard emulsion in cream to exterior plastered surface for the whole wall surfaces except skirting of 250mm high with blue paint</t>
  </si>
  <si>
    <t>4.1.18</t>
  </si>
  <si>
    <t>Prepare surfaces: apply three coats super gloss oil paint: on metal surface for each doors matching the existing colours for doors</t>
  </si>
  <si>
    <t>4.1.19</t>
  </si>
  <si>
    <t>Prepare surfaces: apply three coats super gloss oil paint: on metal surface for each windows matching the existing colour for windows</t>
  </si>
  <si>
    <t>4.1.20</t>
  </si>
  <si>
    <t>Prepare surfaces: apply three coats super gloss oil paint: on metal surface for each steel veranda posts replicating the same colour</t>
  </si>
  <si>
    <t>BILL SUMMARY</t>
  </si>
  <si>
    <t>unit</t>
  </si>
  <si>
    <t>GRAND TOTAL</t>
  </si>
  <si>
    <t>CONSTRUCTION OF 50X30 HAFFIR IN AMDULWIS BOMA</t>
  </si>
  <si>
    <r>
      <t xml:space="preserve">Project Description: </t>
    </r>
    <r>
      <rPr>
        <sz val="11"/>
        <rFont val="Arial"/>
        <family val="2"/>
      </rPr>
      <t>Rehabilitation of one Hafir 60x50m in Gongbar village of Jerbena boma; and Construction of Amdulwis Haffir 50x30m; and Rehabilitation of Gosfami Primary School (GPS N 11.9254637 E 32.873243) at Gerger Payam Renk County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</si>
</sst>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409]* #,##0.00_);_([$$-409]* \(#,##0.00\);_([$$-409]* &quot;-&quot;??_);_(@_)"/>
  </numFmts>
  <fonts count="10" x14ac:knownFonts="1">
    <font>
      <sz val="11"/>
      <color theme="1"/>
      <name val="Calibri"/>
      <family val="2"/>
      <scheme val="minor"/>
    </font>
    <font>
      <sz val="11"/>
      <color theme="1"/>
      <name val="Calibri"/>
      <family val="2"/>
      <scheme val="minor"/>
    </font>
    <font>
      <sz val="10"/>
      <name val="Arial"/>
      <family val="2"/>
    </font>
    <font>
      <sz val="11"/>
      <color theme="1"/>
      <name val="Calibri"/>
      <family val="2"/>
    </font>
    <font>
      <sz val="11"/>
      <name val="Arial"/>
      <family val="2"/>
    </font>
    <font>
      <b/>
      <sz val="11"/>
      <name val="Arial"/>
      <family val="2"/>
    </font>
    <font>
      <i/>
      <u/>
      <sz val="11"/>
      <name val="Arial"/>
      <family val="2"/>
    </font>
    <font>
      <b/>
      <i/>
      <sz val="11"/>
      <name val="Arial"/>
      <family val="2"/>
    </font>
    <font>
      <b/>
      <u/>
      <sz val="11"/>
      <name val="Arial"/>
      <family val="2"/>
    </font>
    <font>
      <i/>
      <sz val="11"/>
      <name val="Arial"/>
      <family val="2"/>
    </font>
  </fonts>
  <fills count="15">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rgb="FFEEECE1"/>
        <bgColor rgb="FF000000"/>
      </patternFill>
    </fill>
    <fill>
      <patternFill patternType="solid">
        <fgColor theme="2"/>
        <bgColor rgb="FF000000"/>
      </patternFill>
    </fill>
    <fill>
      <patternFill patternType="solid">
        <fgColor theme="2"/>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EFEFEF"/>
        <bgColor rgb="FFEFEFEF"/>
      </patternFill>
    </fill>
    <fill>
      <patternFill patternType="solid">
        <fgColor theme="8" tint="0.59999389629810485"/>
        <bgColor indexed="64"/>
      </patternFill>
    </fill>
    <fill>
      <patternFill patternType="solid">
        <fgColor theme="7" tint="0.79998168889431442"/>
        <bgColor indexed="64"/>
      </patternFill>
    </fill>
    <fill>
      <patternFill patternType="solid">
        <fgColor rgb="FFFFFFFF"/>
        <bgColor rgb="FFFFFFFF"/>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0" fontId="2" fillId="0" borderId="0"/>
    <xf numFmtId="0" fontId="2" fillId="0" borderId="0"/>
    <xf numFmtId="0" fontId="3" fillId="0" borderId="0"/>
  </cellStyleXfs>
  <cellXfs count="136">
    <xf numFmtId="0" fontId="0" fillId="0" borderId="0" xfId="0"/>
    <xf numFmtId="0" fontId="5" fillId="0" borderId="1" xfId="2" applyFont="1" applyBorder="1" applyAlignment="1" applyProtection="1">
      <alignment horizontal="center" vertical="center" wrapText="1"/>
      <protection locked="0"/>
    </xf>
    <xf numFmtId="0" fontId="4" fillId="0" borderId="1" xfId="2" applyFont="1" applyBorder="1" applyProtection="1">
      <protection locked="0"/>
    </xf>
    <xf numFmtId="0" fontId="5" fillId="0" borderId="1" xfId="2" applyFont="1" applyBorder="1" applyAlignment="1" applyProtection="1">
      <alignment horizontal="center" vertical="center" wrapText="1"/>
      <protection locked="0"/>
    </xf>
    <xf numFmtId="0" fontId="5" fillId="0" borderId="1" xfId="0" applyFont="1" applyBorder="1" applyAlignment="1" applyProtection="1">
      <alignment horizontal="left" wrapText="1"/>
      <protection locked="0"/>
    </xf>
    <xf numFmtId="44" fontId="4" fillId="2" borderId="1" xfId="1" applyFont="1" applyFill="1" applyBorder="1" applyAlignment="1" applyProtection="1">
      <alignment vertical="top"/>
      <protection locked="0"/>
    </xf>
    <xf numFmtId="0" fontId="4" fillId="0" borderId="1" xfId="2" applyFont="1" applyBorder="1" applyAlignment="1" applyProtection="1">
      <alignment horizontal="left"/>
      <protection locked="0"/>
    </xf>
    <xf numFmtId="44" fontId="4" fillId="0" borderId="1" xfId="1" applyFont="1" applyBorder="1" applyAlignment="1" applyProtection="1">
      <alignment vertical="top"/>
      <protection locked="0"/>
    </xf>
    <xf numFmtId="0" fontId="4" fillId="3" borderId="1" xfId="3" applyFont="1" applyFill="1" applyBorder="1" applyAlignment="1" applyProtection="1">
      <alignment horizontal="center" vertical="center" wrapText="1"/>
      <protection locked="0"/>
    </xf>
    <xf numFmtId="44" fontId="4" fillId="4" borderId="1" xfId="1" applyFont="1" applyFill="1" applyBorder="1" applyAlignment="1" applyProtection="1">
      <alignment horizontal="center" vertical="center" wrapText="1"/>
      <protection locked="0"/>
    </xf>
    <xf numFmtId="44" fontId="4" fillId="0" borderId="1" xfId="1" applyFont="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4" fillId="6" borderId="1" xfId="0" applyFont="1" applyFill="1" applyBorder="1" applyAlignment="1" applyProtection="1">
      <alignment horizontal="center" vertical="center" wrapText="1"/>
      <protection locked="0"/>
    </xf>
    <xf numFmtId="165" fontId="4" fillId="7" borderId="1" xfId="0" applyNumberFormat="1" applyFont="1" applyFill="1" applyBorder="1" applyAlignment="1" applyProtection="1">
      <alignment horizontal="center" vertical="center" wrapText="1"/>
      <protection locked="0"/>
    </xf>
    <xf numFmtId="165" fontId="4" fillId="0" borderId="1" xfId="0" applyNumberFormat="1" applyFont="1" applyBorder="1" applyAlignment="1" applyProtection="1">
      <alignment horizontal="center" vertical="center" wrapText="1"/>
      <protection locked="0"/>
    </xf>
    <xf numFmtId="44" fontId="4" fillId="9" borderId="1" xfId="1" applyFont="1" applyFill="1" applyBorder="1" applyAlignment="1" applyProtection="1">
      <alignment horizontal="center" vertical="center"/>
      <protection locked="0"/>
    </xf>
    <xf numFmtId="165" fontId="4" fillId="5" borderId="1" xfId="0" applyNumberFormat="1" applyFont="1" applyFill="1" applyBorder="1" applyAlignment="1" applyProtection="1">
      <alignment horizontal="center" vertical="center"/>
      <protection locked="0"/>
    </xf>
    <xf numFmtId="0" fontId="4" fillId="10" borderId="1" xfId="0" applyFont="1" applyFill="1" applyBorder="1" applyAlignment="1" applyProtection="1">
      <alignment horizontal="center" vertical="center" wrapText="1"/>
      <protection locked="0"/>
    </xf>
    <xf numFmtId="165" fontId="4" fillId="9" borderId="1" xfId="0" applyNumberFormat="1" applyFont="1" applyFill="1" applyBorder="1" applyAlignment="1" applyProtection="1">
      <alignment horizontal="center" vertical="center" wrapText="1"/>
      <protection locked="0"/>
    </xf>
    <xf numFmtId="44" fontId="4" fillId="11" borderId="1" xfId="1" applyFont="1" applyFill="1" applyBorder="1" applyAlignment="1" applyProtection="1">
      <alignment horizontal="center" vertical="center"/>
      <protection locked="0"/>
    </xf>
    <xf numFmtId="44" fontId="4" fillId="11" borderId="1" xfId="1" applyFont="1" applyFill="1" applyBorder="1" applyAlignment="1" applyProtection="1">
      <alignment horizontal="center" vertical="center" wrapText="1"/>
      <protection locked="0"/>
    </xf>
    <xf numFmtId="2" fontId="4" fillId="12" borderId="1" xfId="0" applyNumberFormat="1" applyFont="1" applyFill="1" applyBorder="1" applyAlignment="1" applyProtection="1">
      <alignment horizontal="center" vertical="center"/>
      <protection locked="0"/>
    </xf>
    <xf numFmtId="44" fontId="4" fillId="12" borderId="1" xfId="1" applyFont="1" applyFill="1" applyBorder="1" applyAlignment="1" applyProtection="1">
      <alignment horizontal="center" vertical="center"/>
      <protection locked="0"/>
    </xf>
    <xf numFmtId="49"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44" fontId="4" fillId="0" borderId="1" xfId="1" applyFont="1" applyBorder="1" applyAlignment="1" applyProtection="1">
      <alignment horizontal="center" vertical="center" wrapText="1"/>
      <protection locked="0"/>
    </xf>
    <xf numFmtId="0" fontId="4" fillId="0" borderId="1" xfId="0" applyFont="1" applyBorder="1" applyAlignment="1" applyProtection="1">
      <alignment vertical="top" wrapText="1"/>
      <protection locked="0"/>
    </xf>
    <xf numFmtId="2"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left" vertical="top" wrapText="1"/>
      <protection locked="0"/>
    </xf>
    <xf numFmtId="0" fontId="9" fillId="12" borderId="1" xfId="0" applyFont="1" applyFill="1" applyBorder="1" applyAlignment="1" applyProtection="1">
      <alignment horizontal="center" vertical="center" wrapText="1"/>
      <protection locked="0"/>
    </xf>
    <xf numFmtId="44" fontId="4" fillId="12" borderId="1" xfId="1" applyFont="1" applyFill="1" applyBorder="1" applyAlignment="1" applyProtection="1">
      <alignment horizontal="center" vertical="center" wrapText="1"/>
      <protection locked="0"/>
    </xf>
    <xf numFmtId="44" fontId="9" fillId="0" borderId="1" xfId="1" applyFont="1" applyBorder="1" applyAlignment="1" applyProtection="1">
      <alignment horizontal="center" vertical="center" wrapText="1"/>
      <protection locked="0"/>
    </xf>
    <xf numFmtId="44" fontId="4" fillId="0" borderId="1" xfId="1" applyFont="1" applyFill="1" applyBorder="1" applyAlignment="1" applyProtection="1">
      <alignment horizontal="center" vertical="center" wrapText="1"/>
      <protection locked="0"/>
    </xf>
    <xf numFmtId="44" fontId="4" fillId="9" borderId="1" xfId="1"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43" fontId="4" fillId="0" borderId="1" xfId="0" applyNumberFormat="1" applyFont="1" applyBorder="1" applyAlignment="1" applyProtection="1">
      <alignment horizontal="center" vertical="center"/>
      <protection locked="0"/>
    </xf>
    <xf numFmtId="44" fontId="4" fillId="13" borderId="1" xfId="1" applyFont="1" applyFill="1" applyBorder="1" applyAlignment="1" applyProtection="1">
      <alignment horizontal="center" vertical="center"/>
      <protection locked="0"/>
    </xf>
    <xf numFmtId="44" fontId="4" fillId="14" borderId="1" xfId="1" applyFont="1" applyFill="1" applyBorder="1" applyAlignment="1" applyProtection="1">
      <alignment horizontal="center" vertical="center" wrapText="1"/>
      <protection locked="0"/>
    </xf>
    <xf numFmtId="44" fontId="4" fillId="14" borderId="1" xfId="1" applyFont="1" applyFill="1" applyBorder="1" applyAlignment="1" applyProtection="1">
      <alignment horizontal="center" vertical="center"/>
      <protection locked="0"/>
    </xf>
    <xf numFmtId="44" fontId="4" fillId="0" borderId="1" xfId="1" applyFont="1" applyFill="1" applyBorder="1" applyAlignment="1" applyProtection="1">
      <alignment horizontal="center" vertical="center"/>
      <protection locked="0"/>
    </xf>
    <xf numFmtId="2" fontId="5" fillId="11" borderId="1" xfId="4" applyNumberFormat="1" applyFont="1" applyFill="1" applyBorder="1" applyAlignment="1" applyProtection="1">
      <alignment horizontal="center" vertical="center"/>
      <protection locked="0"/>
    </xf>
    <xf numFmtId="2" fontId="5" fillId="11" borderId="1" xfId="4" applyNumberFormat="1" applyFont="1" applyFill="1" applyBorder="1" applyAlignment="1" applyProtection="1">
      <alignment vertical="top"/>
      <protection locked="0"/>
    </xf>
    <xf numFmtId="2" fontId="4" fillId="11" borderId="1" xfId="4" applyNumberFormat="1" applyFont="1" applyFill="1" applyBorder="1" applyAlignment="1" applyProtection="1">
      <alignment horizontal="center" vertical="center"/>
      <protection locked="0"/>
    </xf>
    <xf numFmtId="0" fontId="4" fillId="0" borderId="1" xfId="0" applyFont="1" applyBorder="1" applyAlignment="1" applyProtection="1">
      <alignment horizontal="center" vertical="top" wrapText="1"/>
      <protection locked="0"/>
    </xf>
    <xf numFmtId="2" fontId="4" fillId="0" borderId="1" xfId="0" applyNumberFormat="1" applyFont="1" applyBorder="1" applyAlignment="1" applyProtection="1">
      <alignment horizontal="center" vertical="top" wrapText="1"/>
      <protection locked="0"/>
    </xf>
    <xf numFmtId="44" fontId="4" fillId="0" borderId="1" xfId="1" applyFont="1" applyBorder="1" applyAlignment="1" applyProtection="1">
      <alignment vertical="top" wrapText="1"/>
      <protection locked="0"/>
    </xf>
    <xf numFmtId="44" fontId="4" fillId="0" borderId="1" xfId="1" applyFont="1" applyBorder="1" applyAlignment="1" applyProtection="1">
      <alignment horizontal="right" vertical="top" wrapText="1"/>
      <protection locked="0"/>
    </xf>
    <xf numFmtId="49" fontId="4" fillId="7" borderId="1" xfId="0" applyNumberFormat="1" applyFont="1" applyFill="1" applyBorder="1" applyAlignment="1" applyProtection="1">
      <alignment horizontal="center" vertical="center"/>
      <protection locked="0"/>
    </xf>
    <xf numFmtId="0" fontId="5" fillId="7" borderId="1" xfId="0" applyFont="1" applyFill="1" applyBorder="1" applyAlignment="1" applyProtection="1">
      <alignment vertical="top" wrapText="1"/>
      <protection locked="0"/>
    </xf>
    <xf numFmtId="44" fontId="4" fillId="0" borderId="1" xfId="0" applyNumberFormat="1" applyFont="1" applyBorder="1" applyAlignment="1" applyProtection="1">
      <alignment vertical="top" wrapText="1"/>
      <protection locked="0"/>
    </xf>
    <xf numFmtId="44" fontId="4" fillId="0" borderId="1" xfId="0" applyNumberFormat="1" applyFont="1" applyBorder="1" applyAlignment="1" applyProtection="1">
      <alignment horizontal="left" vertical="top" wrapText="1"/>
      <protection locked="0"/>
    </xf>
    <xf numFmtId="44" fontId="4" fillId="0" borderId="1" xfId="1" applyFont="1" applyBorder="1" applyProtection="1">
      <protection locked="0"/>
    </xf>
    <xf numFmtId="0" fontId="8" fillId="7" borderId="1" xfId="0" applyFont="1" applyFill="1" applyBorder="1" applyAlignment="1" applyProtection="1">
      <alignment horizontal="center" vertical="center"/>
      <protection locked="0"/>
    </xf>
    <xf numFmtId="0" fontId="5" fillId="7" borderId="1" xfId="0" applyFont="1" applyFill="1" applyBorder="1" applyAlignment="1" applyProtection="1">
      <alignment horizontal="left"/>
      <protection locked="0"/>
    </xf>
    <xf numFmtId="44" fontId="5" fillId="7" borderId="1" xfId="1" applyFont="1" applyFill="1" applyBorder="1" applyProtection="1">
      <protection locked="0"/>
    </xf>
    <xf numFmtId="0" fontId="4" fillId="3" borderId="1" xfId="3" applyFont="1" applyFill="1" applyBorder="1" applyProtection="1"/>
    <xf numFmtId="0" fontId="5" fillId="3" borderId="1" xfId="3" applyFont="1" applyFill="1" applyBorder="1" applyProtection="1"/>
    <xf numFmtId="0" fontId="4" fillId="3" borderId="1" xfId="3" applyFont="1" applyFill="1" applyBorder="1" applyAlignment="1" applyProtection="1">
      <alignment horizontal="center" vertical="center"/>
    </xf>
    <xf numFmtId="2" fontId="4" fillId="3" borderId="1" xfId="3" applyNumberFormat="1" applyFont="1" applyFill="1" applyBorder="1" applyAlignment="1" applyProtection="1">
      <alignment horizontal="center" vertical="center" wrapText="1"/>
    </xf>
    <xf numFmtId="0" fontId="5" fillId="4" borderId="1" xfId="3" applyFont="1" applyFill="1" applyBorder="1" applyAlignment="1" applyProtection="1">
      <alignment horizontal="center" vertical="center"/>
    </xf>
    <xf numFmtId="0" fontId="5" fillId="4" borderId="1" xfId="3" applyFont="1" applyFill="1" applyBorder="1" applyProtection="1"/>
    <xf numFmtId="0" fontId="4" fillId="4" borderId="1" xfId="3" applyFont="1" applyFill="1" applyBorder="1" applyAlignment="1" applyProtection="1">
      <alignment horizontal="center" vertical="center"/>
    </xf>
    <xf numFmtId="2" fontId="4" fillId="4" borderId="1" xfId="3" applyNumberFormat="1" applyFont="1" applyFill="1" applyBorder="1" applyAlignment="1" applyProtection="1">
      <alignment horizontal="center" vertical="center" wrapText="1"/>
    </xf>
    <xf numFmtId="1" fontId="4" fillId="0" borderId="1" xfId="4" applyNumberFormat="1" applyFont="1" applyBorder="1" applyAlignment="1" applyProtection="1">
      <alignment horizontal="center" vertical="center" wrapText="1"/>
    </xf>
    <xf numFmtId="0" fontId="5" fillId="0" borderId="1" xfId="4" applyFont="1" applyBorder="1" applyAlignment="1" applyProtection="1">
      <alignment vertical="top" wrapText="1"/>
    </xf>
    <xf numFmtId="2" fontId="4" fillId="0" borderId="1" xfId="4" applyNumberFormat="1" applyFont="1" applyBorder="1" applyAlignment="1" applyProtection="1">
      <alignment horizontal="center" vertical="center"/>
    </xf>
    <xf numFmtId="0" fontId="4" fillId="0" borderId="1" xfId="4" applyFont="1" applyBorder="1" applyAlignment="1" applyProtection="1">
      <alignment horizontal="center" vertical="center"/>
    </xf>
    <xf numFmtId="2" fontId="4" fillId="0" borderId="1" xfId="4" applyNumberFormat="1" applyFont="1" applyBorder="1" applyAlignment="1" applyProtection="1">
      <alignment horizontal="center" vertical="center" wrapText="1"/>
    </xf>
    <xf numFmtId="0" fontId="4" fillId="0" borderId="1" xfId="4" applyFont="1" applyBorder="1" applyAlignment="1" applyProtection="1">
      <alignment horizontal="center" vertical="center" wrapText="1"/>
    </xf>
    <xf numFmtId="0" fontId="4" fillId="0" borderId="1" xfId="4" applyFont="1" applyBorder="1" applyAlignment="1" applyProtection="1">
      <alignment vertical="top" wrapText="1"/>
    </xf>
    <xf numFmtId="164" fontId="4" fillId="0" borderId="1" xfId="4" applyNumberFormat="1" applyFont="1" applyBorder="1" applyAlignment="1" applyProtection="1">
      <alignment horizontal="center" vertical="center" wrapText="1"/>
    </xf>
    <xf numFmtId="0" fontId="5" fillId="5" borderId="1" xfId="0" applyFont="1" applyFill="1" applyBorder="1" applyAlignment="1" applyProtection="1">
      <alignment horizontal="center" vertical="center"/>
    </xf>
    <xf numFmtId="0" fontId="5" fillId="5" borderId="1" xfId="0" applyFont="1" applyFill="1" applyBorder="1" applyProtection="1"/>
    <xf numFmtId="0" fontId="4" fillId="5" borderId="1" xfId="0" applyFont="1" applyFill="1" applyBorder="1" applyAlignment="1" applyProtection="1">
      <alignment horizontal="center" vertical="center"/>
    </xf>
    <xf numFmtId="0" fontId="4" fillId="6" borderId="1" xfId="0" applyFont="1" applyFill="1" applyBorder="1" applyAlignment="1" applyProtection="1">
      <alignment horizontal="center" vertical="center" wrapText="1"/>
    </xf>
    <xf numFmtId="0" fontId="4" fillId="8" borderId="1" xfId="0" applyFont="1" applyFill="1" applyBorder="1" applyAlignment="1" applyProtection="1">
      <alignment wrapText="1"/>
    </xf>
    <xf numFmtId="0" fontId="4" fillId="8" borderId="1" xfId="0" applyFont="1" applyFill="1" applyBorder="1" applyAlignment="1" applyProtection="1">
      <alignment horizontal="center" vertical="center"/>
    </xf>
    <xf numFmtId="2" fontId="4" fillId="9" borderId="1" xfId="4" applyNumberFormat="1" applyFont="1" applyFill="1" applyBorder="1" applyAlignment="1" applyProtection="1">
      <alignment horizontal="center" vertical="center" wrapText="1"/>
    </xf>
    <xf numFmtId="0" fontId="4" fillId="8"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6" fillId="10" borderId="1" xfId="0" applyFont="1" applyFill="1" applyBorder="1" applyAlignment="1" applyProtection="1">
      <alignment wrapText="1"/>
    </xf>
    <xf numFmtId="0" fontId="4" fillId="10" borderId="1" xfId="0" applyFont="1" applyFill="1" applyBorder="1" applyAlignment="1" applyProtection="1">
      <alignment horizontal="center" vertical="center" wrapText="1"/>
    </xf>
    <xf numFmtId="0" fontId="4" fillId="10" borderId="1" xfId="0" applyFont="1" applyFill="1" applyBorder="1" applyAlignment="1" applyProtection="1">
      <alignment wrapText="1"/>
    </xf>
    <xf numFmtId="0" fontId="5" fillId="11" borderId="1" xfId="4" applyFont="1" applyFill="1" applyBorder="1" applyAlignment="1" applyProtection="1">
      <alignment horizontal="center" vertical="center" wrapText="1"/>
    </xf>
    <xf numFmtId="0" fontId="5" fillId="11" borderId="1" xfId="4" applyFont="1" applyFill="1" applyBorder="1" applyAlignment="1" applyProtection="1">
      <alignment vertical="center" wrapText="1"/>
    </xf>
    <xf numFmtId="4" fontId="4" fillId="11" borderId="1" xfId="4" applyNumberFormat="1" applyFont="1" applyFill="1" applyBorder="1" applyAlignment="1" applyProtection="1">
      <alignment horizontal="center" vertical="center"/>
    </xf>
    <xf numFmtId="2" fontId="4" fillId="11" borderId="1" xfId="4" applyNumberFormat="1" applyFont="1" applyFill="1" applyBorder="1" applyAlignment="1" applyProtection="1">
      <alignment horizontal="center" vertical="center" wrapText="1"/>
    </xf>
    <xf numFmtId="49" fontId="5" fillId="12" borderId="1" xfId="0" applyNumberFormat="1" applyFont="1" applyFill="1" applyBorder="1" applyAlignment="1" applyProtection="1">
      <alignment horizontal="center" vertical="center"/>
    </xf>
    <xf numFmtId="0" fontId="5" fillId="12" borderId="1" xfId="0" applyFont="1" applyFill="1" applyBorder="1" applyAlignment="1" applyProtection="1">
      <alignment vertical="top" wrapText="1"/>
    </xf>
    <xf numFmtId="0" fontId="4" fillId="12" borderId="1" xfId="0" applyFont="1" applyFill="1" applyBorder="1" applyAlignment="1" applyProtection="1">
      <alignment horizontal="center" vertical="center"/>
    </xf>
    <xf numFmtId="2" fontId="4" fillId="12" borderId="1" xfId="0" applyNumberFormat="1" applyFont="1" applyFill="1" applyBorder="1" applyAlignment="1" applyProtection="1">
      <alignment horizontal="center" vertical="center"/>
    </xf>
    <xf numFmtId="49" fontId="4" fillId="9" borderId="1" xfId="0" applyNumberFormat="1" applyFont="1" applyFill="1" applyBorder="1" applyAlignment="1" applyProtection="1">
      <alignment horizontal="center" vertical="center"/>
    </xf>
    <xf numFmtId="0" fontId="7" fillId="9" borderId="1" xfId="0" applyFont="1" applyFill="1" applyBorder="1" applyAlignment="1" applyProtection="1">
      <alignment vertical="top" wrapText="1"/>
    </xf>
    <xf numFmtId="0" fontId="4" fillId="9" borderId="1" xfId="0" applyFont="1" applyFill="1" applyBorder="1" applyAlignment="1" applyProtection="1">
      <alignment horizontal="center" vertical="center"/>
    </xf>
    <xf numFmtId="2" fontId="4" fillId="9" borderId="1" xfId="0" applyNumberFormat="1" applyFont="1" applyFill="1" applyBorder="1" applyAlignment="1" applyProtection="1">
      <alignment horizontal="center" vertical="center"/>
    </xf>
    <xf numFmtId="0" fontId="4" fillId="9" borderId="1" xfId="0" applyFont="1" applyFill="1" applyBorder="1" applyAlignment="1" applyProtection="1">
      <alignment vertical="top" wrapText="1"/>
    </xf>
    <xf numFmtId="2" fontId="4" fillId="9" borderId="1" xfId="0" applyNumberFormat="1" applyFont="1" applyFill="1" applyBorder="1" applyAlignment="1" applyProtection="1">
      <alignment horizontal="center" vertical="center" wrapText="1"/>
    </xf>
    <xf numFmtId="49" fontId="4" fillId="0" borderId="1" xfId="0" applyNumberFormat="1" applyFont="1" applyBorder="1" applyAlignment="1" applyProtection="1">
      <alignment horizontal="center" vertical="center"/>
    </xf>
    <xf numFmtId="0" fontId="6" fillId="0" borderId="1" xfId="0" applyFont="1" applyBorder="1" applyAlignment="1" applyProtection="1">
      <alignment horizontal="left" vertical="top" wrapText="1"/>
    </xf>
    <xf numFmtId="0" fontId="4" fillId="0" borderId="1" xfId="0" applyFont="1" applyBorder="1" applyAlignment="1" applyProtection="1">
      <alignment horizontal="center" vertical="center" wrapText="1"/>
    </xf>
    <xf numFmtId="2" fontId="4" fillId="0" borderId="1" xfId="0" applyNumberFormat="1" applyFont="1" applyBorder="1" applyAlignment="1" applyProtection="1">
      <alignment horizontal="center" vertical="center" wrapText="1"/>
    </xf>
    <xf numFmtId="0" fontId="4" fillId="9" borderId="1" xfId="0" applyFont="1" applyFill="1" applyBorder="1" applyAlignment="1" applyProtection="1">
      <alignment horizontal="center" vertical="center" wrapText="1"/>
    </xf>
    <xf numFmtId="0" fontId="4" fillId="0" borderId="1" xfId="0" applyFont="1" applyBorder="1" applyAlignment="1" applyProtection="1">
      <alignment vertical="top" wrapText="1"/>
    </xf>
    <xf numFmtId="0" fontId="7" fillId="12" borderId="1" xfId="0" applyFont="1" applyFill="1" applyBorder="1" applyAlignment="1" applyProtection="1">
      <alignment vertical="top" wrapText="1"/>
    </xf>
    <xf numFmtId="0" fontId="7" fillId="0" borderId="1" xfId="0" applyFont="1" applyBorder="1" applyAlignment="1" applyProtection="1">
      <alignment vertical="top" wrapText="1"/>
    </xf>
    <xf numFmtId="0" fontId="4" fillId="0" borderId="1" xfId="0" applyFont="1" applyBorder="1" applyAlignment="1" applyProtection="1">
      <alignment horizontal="center" vertical="center"/>
    </xf>
    <xf numFmtId="2" fontId="4" fillId="0" borderId="1" xfId="0" applyNumberFormat="1" applyFont="1" applyBorder="1" applyAlignment="1" applyProtection="1">
      <alignment horizontal="center" vertical="center"/>
    </xf>
    <xf numFmtId="0" fontId="4" fillId="0" borderId="1" xfId="0" applyFont="1" applyBorder="1" applyAlignment="1" applyProtection="1">
      <alignment horizontal="left" vertical="top" wrapText="1"/>
    </xf>
    <xf numFmtId="0" fontId="7" fillId="0" borderId="1" xfId="0" applyFont="1" applyBorder="1" applyAlignment="1" applyProtection="1">
      <alignment horizontal="left" vertical="top" wrapText="1"/>
    </xf>
    <xf numFmtId="0" fontId="4" fillId="9" borderId="1" xfId="0" applyFont="1" applyFill="1" applyBorder="1" applyAlignment="1" applyProtection="1">
      <alignment horizontal="left" vertical="top" wrapText="1"/>
    </xf>
    <xf numFmtId="2" fontId="9" fillId="12" borderId="1" xfId="0" applyNumberFormat="1" applyFont="1" applyFill="1" applyBorder="1" applyAlignment="1" applyProtection="1">
      <alignment horizontal="center" vertical="center" wrapText="1"/>
    </xf>
    <xf numFmtId="0" fontId="7" fillId="9" borderId="1" xfId="0" applyFont="1" applyFill="1" applyBorder="1" applyAlignment="1" applyProtection="1">
      <alignment horizontal="left" vertical="top" wrapText="1"/>
    </xf>
    <xf numFmtId="2" fontId="9" fillId="0" borderId="1" xfId="0" applyNumberFormat="1" applyFont="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1" xfId="0" applyFont="1" applyBorder="1" applyAlignment="1" applyProtection="1">
      <alignment vertical="top" wrapText="1"/>
    </xf>
    <xf numFmtId="0" fontId="5" fillId="11" borderId="1" xfId="4" applyFont="1" applyFill="1" applyBorder="1" applyAlignment="1" applyProtection="1">
      <alignment horizontal="left" vertical="center" wrapText="1"/>
    </xf>
    <xf numFmtId="2" fontId="4" fillId="11" borderId="1" xfId="4" applyNumberFormat="1" applyFont="1" applyFill="1" applyBorder="1" applyAlignment="1" applyProtection="1">
      <alignment horizontal="center" vertical="center"/>
    </xf>
    <xf numFmtId="0" fontId="4" fillId="11" borderId="1" xfId="4" applyFont="1" applyFill="1" applyBorder="1" applyAlignment="1" applyProtection="1">
      <alignment horizontal="center" vertical="center"/>
    </xf>
    <xf numFmtId="0" fontId="5" fillId="13" borderId="1" xfId="0" applyFont="1" applyFill="1" applyBorder="1" applyAlignment="1" applyProtection="1">
      <alignment horizontal="center" vertical="center" wrapText="1"/>
    </xf>
    <xf numFmtId="0" fontId="5" fillId="13" borderId="1" xfId="0" applyFont="1" applyFill="1" applyBorder="1" applyAlignment="1" applyProtection="1">
      <alignment horizontal="left" vertical="top" wrapText="1"/>
    </xf>
    <xf numFmtId="2" fontId="4" fillId="13" borderId="1" xfId="0" applyNumberFormat="1" applyFont="1" applyFill="1" applyBorder="1" applyAlignment="1" applyProtection="1">
      <alignment horizontal="center" vertical="center"/>
    </xf>
    <xf numFmtId="0" fontId="4" fillId="13" borderId="1" xfId="0" applyFont="1" applyFill="1" applyBorder="1" applyAlignment="1" applyProtection="1">
      <alignment horizontal="center" vertical="center"/>
    </xf>
    <xf numFmtId="0" fontId="5" fillId="0" borderId="1" xfId="0" applyFont="1" applyBorder="1" applyAlignment="1" applyProtection="1">
      <alignment horizontal="center" vertical="center" wrapText="1"/>
    </xf>
    <xf numFmtId="0" fontId="6" fillId="14" borderId="1" xfId="0" applyFont="1" applyFill="1" applyBorder="1" applyAlignment="1" applyProtection="1">
      <alignment vertical="top" wrapText="1"/>
    </xf>
    <xf numFmtId="0" fontId="4" fillId="14" borderId="1" xfId="0" applyFont="1" applyFill="1" applyBorder="1" applyAlignment="1" applyProtection="1">
      <alignment horizontal="left" vertical="top" wrapText="1"/>
    </xf>
    <xf numFmtId="0" fontId="4" fillId="14" borderId="1" xfId="0" applyFont="1" applyFill="1" applyBorder="1" applyAlignment="1" applyProtection="1">
      <alignment horizontal="center" vertical="center"/>
    </xf>
    <xf numFmtId="0" fontId="4" fillId="0" borderId="1" xfId="0" applyFont="1" applyBorder="1" applyAlignment="1" applyProtection="1">
      <alignment wrapText="1"/>
    </xf>
    <xf numFmtId="0" fontId="4" fillId="14" borderId="1" xfId="0" applyFont="1" applyFill="1" applyBorder="1" applyAlignment="1" applyProtection="1">
      <alignment horizontal="center" vertical="center" wrapText="1"/>
    </xf>
    <xf numFmtId="0" fontId="7" fillId="14" borderId="1" xfId="0" applyFont="1" applyFill="1" applyBorder="1" applyAlignment="1" applyProtection="1">
      <alignment horizontal="left" vertical="top" wrapText="1"/>
    </xf>
    <xf numFmtId="0" fontId="4" fillId="14" borderId="1" xfId="0" applyFont="1" applyFill="1" applyBorder="1" applyAlignment="1" applyProtection="1">
      <alignment vertical="top" wrapText="1"/>
    </xf>
    <xf numFmtId="0" fontId="6" fillId="9" borderId="1" xfId="0" applyFont="1" applyFill="1" applyBorder="1" applyAlignment="1" applyProtection="1">
      <alignment vertical="top" wrapText="1"/>
    </xf>
    <xf numFmtId="0" fontId="5" fillId="9" borderId="1" xfId="0" applyFont="1" applyFill="1" applyBorder="1" applyAlignment="1" applyProtection="1">
      <alignment vertical="top" wrapText="1"/>
    </xf>
    <xf numFmtId="4" fontId="4" fillId="9" borderId="1" xfId="0" applyNumberFormat="1" applyFont="1" applyFill="1" applyBorder="1" applyAlignment="1" applyProtection="1">
      <alignment horizontal="center" vertical="center"/>
    </xf>
    <xf numFmtId="4" fontId="4" fillId="0" borderId="1" xfId="0" applyNumberFormat="1" applyFont="1" applyBorder="1" applyAlignment="1" applyProtection="1">
      <alignment horizontal="center" vertical="center" wrapText="1"/>
    </xf>
    <xf numFmtId="0" fontId="4" fillId="11" borderId="1" xfId="4" applyFont="1" applyFill="1" applyBorder="1" applyAlignment="1" applyProtection="1">
      <alignment horizontal="center" vertical="center" wrapText="1"/>
    </xf>
    <xf numFmtId="0" fontId="4" fillId="0" borderId="1" xfId="4" applyFont="1" applyBorder="1" applyAlignment="1" applyProtection="1">
      <alignment horizontal="left" vertical="top" wrapText="1"/>
    </xf>
  </cellXfs>
  <cellStyles count="5">
    <cellStyle name="Currency" xfId="1" builtinId="4"/>
    <cellStyle name="Normal" xfId="0" builtinId="0"/>
    <cellStyle name="Normal 2" xfId="3" xr:uid="{96B14003-1E52-4DF0-98D6-03326E23487A}"/>
    <cellStyle name="Normal 3" xfId="2" xr:uid="{73FAF5ED-4085-4A45-B43E-169300953A35}"/>
    <cellStyle name="Normal 3 2" xfId="4" xr:uid="{E450E067-CBBD-4945-B577-7728FC25BD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1AEEE-460E-4D24-A9C3-7EAF57C72A37}">
  <sheetPr>
    <pageSetUpPr fitToPage="1"/>
  </sheetPr>
  <dimension ref="A1:F270"/>
  <sheetViews>
    <sheetView tabSelected="1" view="pageBreakPreview" topLeftCell="A130" zoomScale="98" zoomScaleNormal="100" zoomScaleSheetLayoutView="98" workbookViewId="0">
      <selection activeCell="D14" sqref="D14"/>
    </sheetView>
  </sheetViews>
  <sheetFormatPr defaultRowHeight="15" x14ac:dyDescent="0.25"/>
  <cols>
    <col min="1" max="1" width="13.140625" bestFit="1" customWidth="1"/>
    <col min="2" max="2" width="70.85546875" customWidth="1"/>
    <col min="3" max="3" width="9" customWidth="1"/>
    <col min="4" max="4" width="9.5703125" bestFit="1" customWidth="1"/>
    <col min="5" max="5" width="14.85546875" customWidth="1"/>
    <col min="6" max="6" width="14.140625" bestFit="1" customWidth="1"/>
  </cols>
  <sheetData>
    <row r="1" spans="1:6" ht="26.25" customHeight="1" x14ac:dyDescent="0.25">
      <c r="A1" s="1" t="s">
        <v>0</v>
      </c>
      <c r="B1" s="2"/>
      <c r="C1" s="2"/>
      <c r="D1" s="2"/>
      <c r="E1" s="2"/>
      <c r="F1" s="2"/>
    </row>
    <row r="2" spans="1:6" x14ac:dyDescent="0.25">
      <c r="A2" s="1" t="s">
        <v>1</v>
      </c>
      <c r="B2" s="2"/>
      <c r="C2" s="2"/>
      <c r="D2" s="2"/>
      <c r="E2" s="2"/>
      <c r="F2" s="2"/>
    </row>
    <row r="3" spans="1:6" ht="47.1" customHeight="1" x14ac:dyDescent="0.25">
      <c r="A3" s="3"/>
      <c r="B3" s="4" t="s">
        <v>351</v>
      </c>
      <c r="C3" s="4"/>
      <c r="D3" s="4"/>
      <c r="E3" s="4"/>
      <c r="F3" s="5" t="s">
        <v>2</v>
      </c>
    </row>
    <row r="4" spans="1:6" x14ac:dyDescent="0.25">
      <c r="A4" s="3"/>
      <c r="B4" s="6" t="s">
        <v>3</v>
      </c>
      <c r="C4" s="6"/>
      <c r="D4" s="6"/>
      <c r="E4" s="6"/>
      <c r="F4" s="7"/>
    </row>
    <row r="5" spans="1:6" ht="28.5" x14ac:dyDescent="0.25">
      <c r="A5" s="55"/>
      <c r="B5" s="56" t="s">
        <v>4</v>
      </c>
      <c r="C5" s="57" t="s">
        <v>5</v>
      </c>
      <c r="D5" s="58" t="s">
        <v>6</v>
      </c>
      <c r="E5" s="8" t="s">
        <v>7</v>
      </c>
      <c r="F5" s="8" t="s">
        <v>8</v>
      </c>
    </row>
    <row r="6" spans="1:6" x14ac:dyDescent="0.25">
      <c r="A6" s="59" t="s">
        <v>9</v>
      </c>
      <c r="B6" s="60" t="s">
        <v>10</v>
      </c>
      <c r="C6" s="61"/>
      <c r="D6" s="62"/>
      <c r="E6" s="9"/>
      <c r="F6" s="9">
        <f>SUM(F7:F34)/2</f>
        <v>0</v>
      </c>
    </row>
    <row r="7" spans="1:6" x14ac:dyDescent="0.25">
      <c r="A7" s="63"/>
      <c r="B7" s="64" t="s">
        <v>11</v>
      </c>
      <c r="C7" s="65"/>
      <c r="D7" s="66"/>
      <c r="E7" s="10"/>
      <c r="F7" s="10"/>
    </row>
    <row r="8" spans="1:6" ht="60" x14ac:dyDescent="0.25">
      <c r="A8" s="63"/>
      <c r="B8" s="64" t="s">
        <v>12</v>
      </c>
      <c r="C8" s="67" t="s">
        <v>13</v>
      </c>
      <c r="D8" s="66"/>
      <c r="E8" s="10"/>
      <c r="F8" s="10"/>
    </row>
    <row r="9" spans="1:6" ht="28.5" x14ac:dyDescent="0.25">
      <c r="A9" s="68"/>
      <c r="B9" s="69" t="s">
        <v>14</v>
      </c>
      <c r="C9" s="67" t="s">
        <v>13</v>
      </c>
      <c r="D9" s="70"/>
      <c r="E9" s="10"/>
      <c r="F9" s="10"/>
    </row>
    <row r="10" spans="1:6" ht="71.25" x14ac:dyDescent="0.25">
      <c r="A10" s="68"/>
      <c r="B10" s="69" t="s">
        <v>15</v>
      </c>
      <c r="C10" s="67" t="s">
        <v>13</v>
      </c>
      <c r="D10" s="70"/>
      <c r="E10" s="10"/>
      <c r="F10" s="10"/>
    </row>
    <row r="11" spans="1:6" ht="42.75" x14ac:dyDescent="0.25">
      <c r="A11" s="68"/>
      <c r="B11" s="69" t="s">
        <v>16</v>
      </c>
      <c r="C11" s="67" t="s">
        <v>13</v>
      </c>
      <c r="D11" s="70"/>
      <c r="E11" s="10"/>
      <c r="F11" s="10"/>
    </row>
    <row r="12" spans="1:6" x14ac:dyDescent="0.25">
      <c r="A12" s="71">
        <v>1.1000000000000001</v>
      </c>
      <c r="B12" s="72" t="s">
        <v>17</v>
      </c>
      <c r="C12" s="73"/>
      <c r="D12" s="74"/>
      <c r="E12" s="13"/>
      <c r="F12" s="13">
        <f>SUM(F13:F18)</f>
        <v>0</v>
      </c>
    </row>
    <row r="13" spans="1:6" ht="29.25" x14ac:dyDescent="0.25">
      <c r="A13" s="68" t="s">
        <v>18</v>
      </c>
      <c r="B13" s="75" t="s">
        <v>19</v>
      </c>
      <c r="C13" s="76" t="s">
        <v>20</v>
      </c>
      <c r="D13" s="77">
        <v>1</v>
      </c>
      <c r="E13" s="14"/>
      <c r="F13" s="15">
        <f>E13*D13</f>
        <v>0</v>
      </c>
    </row>
    <row r="14" spans="1:6" ht="114.75" x14ac:dyDescent="0.25">
      <c r="A14" s="68" t="s">
        <v>21</v>
      </c>
      <c r="B14" s="75" t="s">
        <v>22</v>
      </c>
      <c r="C14" s="78" t="s">
        <v>20</v>
      </c>
      <c r="D14" s="67">
        <v>1</v>
      </c>
      <c r="E14" s="14"/>
      <c r="F14" s="15">
        <f t="shared" ref="F14:F15" si="0">E14*D14</f>
        <v>0</v>
      </c>
    </row>
    <row r="15" spans="1:6" ht="43.5" x14ac:dyDescent="0.25">
      <c r="A15" s="68" t="s">
        <v>23</v>
      </c>
      <c r="B15" s="75" t="s">
        <v>24</v>
      </c>
      <c r="C15" s="78" t="s">
        <v>20</v>
      </c>
      <c r="D15" s="66">
        <v>1</v>
      </c>
      <c r="E15" s="14"/>
      <c r="F15" s="15">
        <f t="shared" si="0"/>
        <v>0</v>
      </c>
    </row>
    <row r="16" spans="1:6" x14ac:dyDescent="0.25">
      <c r="A16" s="68"/>
      <c r="B16" s="75" t="s">
        <v>25</v>
      </c>
      <c r="C16" s="78"/>
      <c r="D16" s="66"/>
      <c r="E16" s="14"/>
      <c r="F16" s="15"/>
    </row>
    <row r="17" spans="1:6" ht="29.25" x14ac:dyDescent="0.25">
      <c r="A17" s="68"/>
      <c r="B17" s="75" t="s">
        <v>26</v>
      </c>
      <c r="C17" s="78" t="s">
        <v>27</v>
      </c>
      <c r="D17" s="65">
        <v>3</v>
      </c>
      <c r="E17" s="14"/>
      <c r="F17" s="15">
        <f t="shared" ref="F17" si="1">E17*D17</f>
        <v>0</v>
      </c>
    </row>
    <row r="18" spans="1:6" ht="57.75" x14ac:dyDescent="0.25">
      <c r="A18" s="68" t="s">
        <v>28</v>
      </c>
      <c r="B18" s="75" t="s">
        <v>29</v>
      </c>
      <c r="C18" s="78" t="s">
        <v>27</v>
      </c>
      <c r="D18" s="67">
        <v>3</v>
      </c>
      <c r="E18" s="14"/>
      <c r="F18" s="15">
        <f>E18*D18</f>
        <v>0</v>
      </c>
    </row>
    <row r="19" spans="1:6" x14ac:dyDescent="0.25">
      <c r="A19" s="71"/>
      <c r="B19" s="72" t="s">
        <v>30</v>
      </c>
      <c r="C19" s="74"/>
      <c r="D19" s="74" t="s">
        <v>31</v>
      </c>
      <c r="E19" s="13"/>
      <c r="F19" s="13">
        <f>SUM(F20:F24)</f>
        <v>0</v>
      </c>
    </row>
    <row r="20" spans="1:6" ht="100.5" x14ac:dyDescent="0.25">
      <c r="A20" s="68" t="s">
        <v>32</v>
      </c>
      <c r="B20" s="75" t="s">
        <v>33</v>
      </c>
      <c r="C20" s="78" t="s">
        <v>20</v>
      </c>
      <c r="D20" s="63">
        <v>1</v>
      </c>
      <c r="E20" s="14"/>
      <c r="F20" s="15">
        <f>E20*D20</f>
        <v>0</v>
      </c>
    </row>
    <row r="21" spans="1:6" ht="72" x14ac:dyDescent="0.25">
      <c r="A21" s="68" t="s">
        <v>34</v>
      </c>
      <c r="B21" s="75" t="s">
        <v>35</v>
      </c>
      <c r="C21" s="78" t="s">
        <v>20</v>
      </c>
      <c r="D21" s="63">
        <v>1</v>
      </c>
      <c r="E21" s="14"/>
      <c r="F21" s="15">
        <f t="shared" ref="F21:F26" si="2">E21*D21</f>
        <v>0</v>
      </c>
    </row>
    <row r="22" spans="1:6" ht="43.5" x14ac:dyDescent="0.25">
      <c r="A22" s="68" t="s">
        <v>36</v>
      </c>
      <c r="B22" s="75" t="s">
        <v>37</v>
      </c>
      <c r="C22" s="78" t="s">
        <v>20</v>
      </c>
      <c r="D22" s="63">
        <v>1</v>
      </c>
      <c r="E22" s="14"/>
      <c r="F22" s="15">
        <f t="shared" si="2"/>
        <v>0</v>
      </c>
    </row>
    <row r="23" spans="1:6" ht="100.5" x14ac:dyDescent="0.25">
      <c r="A23" s="68" t="s">
        <v>38</v>
      </c>
      <c r="B23" s="75" t="s">
        <v>39</v>
      </c>
      <c r="C23" s="78" t="s">
        <v>20</v>
      </c>
      <c r="D23" s="63">
        <v>1</v>
      </c>
      <c r="E23" s="14"/>
      <c r="F23" s="15">
        <f t="shared" si="2"/>
        <v>0</v>
      </c>
    </row>
    <row r="24" spans="1:6" ht="100.5" x14ac:dyDescent="0.25">
      <c r="A24" s="68" t="s">
        <v>40</v>
      </c>
      <c r="B24" s="75" t="s">
        <v>41</v>
      </c>
      <c r="C24" s="78" t="s">
        <v>20</v>
      </c>
      <c r="D24" s="63">
        <v>1</v>
      </c>
      <c r="E24" s="14"/>
      <c r="F24" s="15">
        <f t="shared" si="2"/>
        <v>0</v>
      </c>
    </row>
    <row r="25" spans="1:6" x14ac:dyDescent="0.25">
      <c r="A25" s="71"/>
      <c r="B25" s="72" t="s">
        <v>42</v>
      </c>
      <c r="C25" s="79"/>
      <c r="D25" s="74" t="s">
        <v>31</v>
      </c>
      <c r="E25" s="12"/>
      <c r="F25" s="13">
        <f>SUM(F26)</f>
        <v>0</v>
      </c>
    </row>
    <row r="26" spans="1:6" ht="157.5" x14ac:dyDescent="0.25">
      <c r="A26" s="68" t="s">
        <v>43</v>
      </c>
      <c r="B26" s="75" t="s">
        <v>44</v>
      </c>
      <c r="C26" s="78" t="s">
        <v>20</v>
      </c>
      <c r="D26" s="63">
        <v>1</v>
      </c>
      <c r="E26" s="14"/>
      <c r="F26" s="15">
        <f t="shared" si="2"/>
        <v>0</v>
      </c>
    </row>
    <row r="27" spans="1:6" x14ac:dyDescent="0.25">
      <c r="A27" s="71"/>
      <c r="B27" s="72" t="s">
        <v>45</v>
      </c>
      <c r="C27" s="73"/>
      <c r="D27" s="73"/>
      <c r="E27" s="11"/>
      <c r="F27" s="16">
        <f>SUM(F28:F34)</f>
        <v>0</v>
      </c>
    </row>
    <row r="28" spans="1:6" ht="100.5" x14ac:dyDescent="0.25">
      <c r="A28" s="68" t="s">
        <v>46</v>
      </c>
      <c r="B28" s="80" t="s">
        <v>47</v>
      </c>
      <c r="C28" s="81"/>
      <c r="D28" s="81" t="s">
        <v>31</v>
      </c>
      <c r="E28" s="17"/>
      <c r="F28" s="18"/>
    </row>
    <row r="29" spans="1:6" ht="43.5" x14ac:dyDescent="0.25">
      <c r="A29" s="68" t="s">
        <v>48</v>
      </c>
      <c r="B29" s="82" t="s">
        <v>49</v>
      </c>
      <c r="C29" s="81" t="s">
        <v>20</v>
      </c>
      <c r="D29" s="63">
        <v>1</v>
      </c>
      <c r="E29" s="14"/>
      <c r="F29" s="18">
        <f>E29*D29</f>
        <v>0</v>
      </c>
    </row>
    <row r="30" spans="1:6" ht="43.5" x14ac:dyDescent="0.25">
      <c r="A30" s="68" t="s">
        <v>50</v>
      </c>
      <c r="B30" s="75" t="s">
        <v>51</v>
      </c>
      <c r="C30" s="78" t="s">
        <v>20</v>
      </c>
      <c r="D30" s="63">
        <v>1</v>
      </c>
      <c r="E30" s="14"/>
      <c r="F30" s="18">
        <f t="shared" ref="F30:F34" si="3">E30*D30</f>
        <v>0</v>
      </c>
    </row>
    <row r="31" spans="1:6" ht="29.25" x14ac:dyDescent="0.25">
      <c r="A31" s="68" t="s">
        <v>52</v>
      </c>
      <c r="B31" s="75" t="s">
        <v>53</v>
      </c>
      <c r="C31" s="78" t="s">
        <v>20</v>
      </c>
      <c r="D31" s="63">
        <v>1</v>
      </c>
      <c r="E31" s="14"/>
      <c r="F31" s="18">
        <f t="shared" si="3"/>
        <v>0</v>
      </c>
    </row>
    <row r="32" spans="1:6" ht="43.5" x14ac:dyDescent="0.25">
      <c r="A32" s="68" t="s">
        <v>54</v>
      </c>
      <c r="B32" s="75" t="s">
        <v>55</v>
      </c>
      <c r="C32" s="78" t="s">
        <v>20</v>
      </c>
      <c r="D32" s="63">
        <v>1</v>
      </c>
      <c r="E32" s="14"/>
      <c r="F32" s="18">
        <f t="shared" si="3"/>
        <v>0</v>
      </c>
    </row>
    <row r="33" spans="1:6" ht="29.25" x14ac:dyDescent="0.25">
      <c r="A33" s="68" t="s">
        <v>56</v>
      </c>
      <c r="B33" s="75" t="s">
        <v>57</v>
      </c>
      <c r="C33" s="78" t="s">
        <v>20</v>
      </c>
      <c r="D33" s="63">
        <v>1</v>
      </c>
      <c r="E33" s="14"/>
      <c r="F33" s="18">
        <f t="shared" si="3"/>
        <v>0</v>
      </c>
    </row>
    <row r="34" spans="1:6" ht="43.5" x14ac:dyDescent="0.25">
      <c r="A34" s="68" t="s">
        <v>58</v>
      </c>
      <c r="B34" s="75" t="s">
        <v>59</v>
      </c>
      <c r="C34" s="78" t="s">
        <v>60</v>
      </c>
      <c r="D34" s="63">
        <v>6</v>
      </c>
      <c r="E34" s="14"/>
      <c r="F34" s="18">
        <f t="shared" si="3"/>
        <v>0</v>
      </c>
    </row>
    <row r="35" spans="1:6" x14ac:dyDescent="0.25">
      <c r="A35" s="83"/>
      <c r="B35" s="84"/>
      <c r="C35" s="85"/>
      <c r="D35" s="86"/>
      <c r="E35" s="19"/>
      <c r="F35" s="20"/>
    </row>
    <row r="36" spans="1:6" x14ac:dyDescent="0.25">
      <c r="A36" s="59" t="s">
        <v>61</v>
      </c>
      <c r="B36" s="60" t="s">
        <v>62</v>
      </c>
      <c r="C36" s="61"/>
      <c r="D36" s="62"/>
      <c r="E36" s="9"/>
      <c r="F36" s="9">
        <f>SUM(F37:F130)/2</f>
        <v>0</v>
      </c>
    </row>
    <row r="37" spans="1:6" x14ac:dyDescent="0.25">
      <c r="A37" s="87" t="s">
        <v>63</v>
      </c>
      <c r="B37" s="88" t="s">
        <v>64</v>
      </c>
      <c r="C37" s="89"/>
      <c r="D37" s="90"/>
      <c r="E37" s="21"/>
      <c r="F37" s="22">
        <f>SUM(F38:F44)</f>
        <v>0</v>
      </c>
    </row>
    <row r="38" spans="1:6" x14ac:dyDescent="0.25">
      <c r="A38" s="91"/>
      <c r="B38" s="92" t="s">
        <v>65</v>
      </c>
      <c r="C38" s="93"/>
      <c r="D38" s="94"/>
      <c r="E38" s="15"/>
      <c r="F38" s="15"/>
    </row>
    <row r="39" spans="1:6" ht="28.5" x14ac:dyDescent="0.25">
      <c r="A39" s="91" t="s">
        <v>66</v>
      </c>
      <c r="B39" s="95" t="s">
        <v>67</v>
      </c>
      <c r="C39" s="93" t="s">
        <v>68</v>
      </c>
      <c r="D39" s="96">
        <v>2400</v>
      </c>
      <c r="E39" s="15"/>
      <c r="F39" s="15">
        <f>E39*D39</f>
        <v>0</v>
      </c>
    </row>
    <row r="40" spans="1:6" ht="71.25" x14ac:dyDescent="0.25">
      <c r="A40" s="97"/>
      <c r="B40" s="98" t="s">
        <v>69</v>
      </c>
      <c r="C40" s="99"/>
      <c r="D40" s="100"/>
      <c r="E40" s="25"/>
      <c r="F40" s="25"/>
    </row>
    <row r="41" spans="1:6" x14ac:dyDescent="0.25">
      <c r="A41" s="91" t="s">
        <v>70</v>
      </c>
      <c r="B41" s="95" t="s">
        <v>71</v>
      </c>
      <c r="C41" s="101" t="s">
        <v>72</v>
      </c>
      <c r="D41" s="96">
        <v>2100</v>
      </c>
      <c r="E41" s="15"/>
      <c r="F41" s="25">
        <f t="shared" ref="F41:F42" si="4">D41*E41</f>
        <v>0</v>
      </c>
    </row>
    <row r="42" spans="1:6" x14ac:dyDescent="0.25">
      <c r="A42" s="91" t="s">
        <v>73</v>
      </c>
      <c r="B42" s="95" t="s">
        <v>74</v>
      </c>
      <c r="C42" s="101" t="s">
        <v>72</v>
      </c>
      <c r="D42" s="96">
        <v>1050</v>
      </c>
      <c r="E42" s="15"/>
      <c r="F42" s="25">
        <f t="shared" si="4"/>
        <v>0</v>
      </c>
    </row>
    <row r="43" spans="1:6" ht="42.75" x14ac:dyDescent="0.25">
      <c r="A43" s="97" t="s">
        <v>75</v>
      </c>
      <c r="B43" s="102" t="s">
        <v>76</v>
      </c>
      <c r="C43" s="99" t="s">
        <v>72</v>
      </c>
      <c r="D43" s="100">
        <v>900</v>
      </c>
      <c r="E43" s="10"/>
      <c r="F43" s="25">
        <f>D43*E43</f>
        <v>0</v>
      </c>
    </row>
    <row r="44" spans="1:6" ht="57" x14ac:dyDescent="0.25">
      <c r="A44" s="97" t="s">
        <v>77</v>
      </c>
      <c r="B44" s="102" t="s">
        <v>78</v>
      </c>
      <c r="C44" s="99" t="s">
        <v>72</v>
      </c>
      <c r="D44" s="100">
        <v>1450</v>
      </c>
      <c r="E44" s="10"/>
      <c r="F44" s="25">
        <f>D44*E44</f>
        <v>0</v>
      </c>
    </row>
    <row r="45" spans="1:6" x14ac:dyDescent="0.25">
      <c r="A45" s="87"/>
      <c r="B45" s="103" t="s">
        <v>79</v>
      </c>
      <c r="C45" s="89"/>
      <c r="D45" s="90"/>
      <c r="E45" s="21"/>
      <c r="F45" s="21"/>
    </row>
    <row r="46" spans="1:6" x14ac:dyDescent="0.25">
      <c r="A46" s="87" t="s">
        <v>80</v>
      </c>
      <c r="B46" s="103" t="s">
        <v>81</v>
      </c>
      <c r="C46" s="89"/>
      <c r="D46" s="90"/>
      <c r="E46" s="21"/>
      <c r="F46" s="22">
        <f>SUM(F47:F70)*2</f>
        <v>0</v>
      </c>
    </row>
    <row r="47" spans="1:6" x14ac:dyDescent="0.25">
      <c r="A47" s="97"/>
      <c r="B47" s="104" t="s">
        <v>65</v>
      </c>
      <c r="C47" s="105"/>
      <c r="D47" s="106"/>
      <c r="E47" s="10"/>
      <c r="F47" s="27"/>
    </row>
    <row r="48" spans="1:6" ht="28.5" x14ac:dyDescent="0.25">
      <c r="A48" s="97" t="s">
        <v>77</v>
      </c>
      <c r="B48" s="107" t="s">
        <v>82</v>
      </c>
      <c r="C48" s="99" t="s">
        <v>72</v>
      </c>
      <c r="D48" s="100">
        <v>8.64</v>
      </c>
      <c r="E48" s="25"/>
      <c r="F48" s="25">
        <f>D48*E48</f>
        <v>0</v>
      </c>
    </row>
    <row r="49" spans="1:6" x14ac:dyDescent="0.25">
      <c r="A49" s="97" t="s">
        <v>83</v>
      </c>
      <c r="B49" s="107" t="s">
        <v>84</v>
      </c>
      <c r="C49" s="99" t="s">
        <v>72</v>
      </c>
      <c r="D49" s="100">
        <v>25.5</v>
      </c>
      <c r="E49" s="25"/>
      <c r="F49" s="25">
        <f>D49*E49</f>
        <v>0</v>
      </c>
    </row>
    <row r="50" spans="1:6" x14ac:dyDescent="0.25">
      <c r="A50" s="97" t="s">
        <v>85</v>
      </c>
      <c r="B50" s="108" t="s">
        <v>86</v>
      </c>
      <c r="C50" s="99"/>
      <c r="D50" s="100"/>
      <c r="E50" s="25"/>
      <c r="F50" s="25"/>
    </row>
    <row r="51" spans="1:6" ht="28.5" x14ac:dyDescent="0.25">
      <c r="A51" s="97" t="s">
        <v>87</v>
      </c>
      <c r="B51" s="107" t="s">
        <v>88</v>
      </c>
      <c r="C51" s="99" t="s">
        <v>72</v>
      </c>
      <c r="D51" s="100">
        <f>(2*(2+1.9)*0.15*1.5)+(0.1*5.7)</f>
        <v>2.3250000000000002</v>
      </c>
      <c r="E51" s="25"/>
      <c r="F51" s="25">
        <f>D51*E51</f>
        <v>0</v>
      </c>
    </row>
    <row r="52" spans="1:6" x14ac:dyDescent="0.25">
      <c r="A52" s="97" t="s">
        <v>89</v>
      </c>
      <c r="B52" s="107" t="s">
        <v>90</v>
      </c>
      <c r="C52" s="99" t="s">
        <v>72</v>
      </c>
      <c r="D52" s="100">
        <v>23</v>
      </c>
      <c r="E52" s="25"/>
      <c r="F52" s="25">
        <f>D52*E52</f>
        <v>0</v>
      </c>
    </row>
    <row r="53" spans="1:6" x14ac:dyDescent="0.25">
      <c r="A53" s="97" t="s">
        <v>91</v>
      </c>
      <c r="B53" s="108" t="s">
        <v>92</v>
      </c>
      <c r="C53" s="99"/>
      <c r="D53" s="100"/>
      <c r="E53" s="25"/>
      <c r="F53" s="25"/>
    </row>
    <row r="54" spans="1:6" x14ac:dyDescent="0.25">
      <c r="A54" s="97" t="s">
        <v>93</v>
      </c>
      <c r="B54" s="98" t="s">
        <v>94</v>
      </c>
      <c r="C54" s="99"/>
      <c r="D54" s="100"/>
      <c r="E54" s="25"/>
      <c r="F54" s="25"/>
    </row>
    <row r="55" spans="1:6" x14ac:dyDescent="0.25">
      <c r="A55" s="97" t="s">
        <v>95</v>
      </c>
      <c r="B55" s="107" t="s">
        <v>96</v>
      </c>
      <c r="C55" s="99" t="s">
        <v>72</v>
      </c>
      <c r="D55" s="100">
        <f>(2*1.8*0.05)*2</f>
        <v>0.36000000000000004</v>
      </c>
      <c r="E55" s="25"/>
      <c r="F55" s="25">
        <f>D55*E55</f>
        <v>0</v>
      </c>
    </row>
    <row r="56" spans="1:6" ht="28.5" x14ac:dyDescent="0.25">
      <c r="A56" s="97" t="s">
        <v>97</v>
      </c>
      <c r="B56" s="98" t="s">
        <v>98</v>
      </c>
      <c r="C56" s="99"/>
      <c r="D56" s="100"/>
      <c r="E56" s="25"/>
      <c r="F56" s="25"/>
    </row>
    <row r="57" spans="1:6" x14ac:dyDescent="0.25">
      <c r="A57" s="97" t="s">
        <v>99</v>
      </c>
      <c r="B57" s="107" t="s">
        <v>100</v>
      </c>
      <c r="C57" s="99" t="s">
        <v>72</v>
      </c>
      <c r="D57" s="100">
        <f>(2*1.8*0.2)*2</f>
        <v>1.4400000000000002</v>
      </c>
      <c r="E57" s="25"/>
      <c r="F57" s="25">
        <f t="shared" ref="F57:F70" si="5">D57*E57</f>
        <v>0</v>
      </c>
    </row>
    <row r="58" spans="1:6" x14ac:dyDescent="0.25">
      <c r="A58" s="97" t="s">
        <v>101</v>
      </c>
      <c r="B58" s="107" t="s">
        <v>102</v>
      </c>
      <c r="C58" s="99" t="s">
        <v>72</v>
      </c>
      <c r="D58" s="100">
        <f>((2*2*1.5*0.15)+(2*1.5*1.5*0.15))*2</f>
        <v>3.1499999999999995</v>
      </c>
      <c r="E58" s="25"/>
      <c r="F58" s="25">
        <f t="shared" si="5"/>
        <v>0</v>
      </c>
    </row>
    <row r="59" spans="1:6" x14ac:dyDescent="0.25">
      <c r="A59" s="97" t="s">
        <v>103</v>
      </c>
      <c r="B59" s="108" t="s">
        <v>104</v>
      </c>
      <c r="C59" s="99"/>
      <c r="D59" s="100"/>
      <c r="E59" s="25"/>
      <c r="F59" s="25"/>
    </row>
    <row r="60" spans="1:6" ht="28.5" x14ac:dyDescent="0.25">
      <c r="A60" s="97" t="s">
        <v>105</v>
      </c>
      <c r="B60" s="98" t="s">
        <v>106</v>
      </c>
      <c r="C60" s="99"/>
      <c r="D60" s="100"/>
      <c r="E60" s="25"/>
      <c r="F60" s="25"/>
    </row>
    <row r="61" spans="1:6" ht="28.5" x14ac:dyDescent="0.25">
      <c r="A61" s="97" t="s">
        <v>107</v>
      </c>
      <c r="B61" s="107" t="s">
        <v>108</v>
      </c>
      <c r="C61" s="99" t="s">
        <v>109</v>
      </c>
      <c r="D61" s="100">
        <v>25</v>
      </c>
      <c r="E61" s="25"/>
      <c r="F61" s="25">
        <f>D61*E61</f>
        <v>0</v>
      </c>
    </row>
    <row r="62" spans="1:6" ht="57" x14ac:dyDescent="0.25">
      <c r="A62" s="97" t="s">
        <v>110</v>
      </c>
      <c r="B62" s="98" t="s">
        <v>111</v>
      </c>
      <c r="C62" s="99"/>
      <c r="D62" s="100"/>
      <c r="E62" s="25"/>
      <c r="F62" s="25"/>
    </row>
    <row r="63" spans="1:6" x14ac:dyDescent="0.25">
      <c r="A63" s="97" t="s">
        <v>112</v>
      </c>
      <c r="B63" s="107" t="s">
        <v>113</v>
      </c>
      <c r="C63" s="99" t="s">
        <v>68</v>
      </c>
      <c r="D63" s="100">
        <f>((2*1.5*2)+(2*1.5*1.5))*2*2</f>
        <v>42</v>
      </c>
      <c r="E63" s="25"/>
      <c r="F63" s="25">
        <f>D63*E63</f>
        <v>0</v>
      </c>
    </row>
    <row r="64" spans="1:6" x14ac:dyDescent="0.25">
      <c r="A64" s="97" t="s">
        <v>114</v>
      </c>
      <c r="B64" s="107" t="s">
        <v>115</v>
      </c>
      <c r="C64" s="99" t="s">
        <v>68</v>
      </c>
      <c r="D64" s="100">
        <f>2*1.9*2 *2</f>
        <v>15.2</v>
      </c>
      <c r="E64" s="25"/>
      <c r="F64" s="25">
        <f>D64*E64</f>
        <v>0</v>
      </c>
    </row>
    <row r="65" spans="1:6" x14ac:dyDescent="0.25">
      <c r="A65" s="97" t="s">
        <v>116</v>
      </c>
      <c r="B65" s="108" t="s">
        <v>117</v>
      </c>
      <c r="C65" s="99"/>
      <c r="D65" s="100"/>
      <c r="E65" s="25"/>
      <c r="F65" s="25"/>
    </row>
    <row r="66" spans="1:6" x14ac:dyDescent="0.25">
      <c r="A66" s="97" t="s">
        <v>118</v>
      </c>
      <c r="B66" s="107" t="s">
        <v>119</v>
      </c>
      <c r="C66" s="99" t="s">
        <v>68</v>
      </c>
      <c r="D66" s="100">
        <v>1</v>
      </c>
      <c r="E66" s="25"/>
      <c r="F66" s="25">
        <f>D66*E66</f>
        <v>0</v>
      </c>
    </row>
    <row r="67" spans="1:6" x14ac:dyDescent="0.25">
      <c r="A67" s="97" t="s">
        <v>120</v>
      </c>
      <c r="B67" s="108" t="s">
        <v>121</v>
      </c>
      <c r="C67" s="99"/>
      <c r="D67" s="100"/>
      <c r="E67" s="25"/>
      <c r="F67" s="25"/>
    </row>
    <row r="68" spans="1:6" ht="42.75" x14ac:dyDescent="0.25">
      <c r="A68" s="97" t="s">
        <v>122</v>
      </c>
      <c r="B68" s="98" t="s">
        <v>123</v>
      </c>
      <c r="C68" s="99"/>
      <c r="D68" s="100"/>
      <c r="E68" s="25"/>
      <c r="F68" s="25"/>
    </row>
    <row r="69" spans="1:6" ht="28.5" x14ac:dyDescent="0.25">
      <c r="A69" s="97" t="s">
        <v>124</v>
      </c>
      <c r="B69" s="109" t="s">
        <v>125</v>
      </c>
      <c r="C69" s="99" t="s">
        <v>126</v>
      </c>
      <c r="D69" s="100">
        <f>12*4</f>
        <v>48</v>
      </c>
      <c r="E69" s="25"/>
      <c r="F69" s="25">
        <f t="shared" si="5"/>
        <v>0</v>
      </c>
    </row>
    <row r="70" spans="1:6" ht="42.75" x14ac:dyDescent="0.25">
      <c r="A70" s="97" t="s">
        <v>127</v>
      </c>
      <c r="B70" s="109" t="s">
        <v>128</v>
      </c>
      <c r="C70" s="99" t="s">
        <v>129</v>
      </c>
      <c r="D70" s="100">
        <v>4</v>
      </c>
      <c r="E70" s="25"/>
      <c r="F70" s="25">
        <f t="shared" si="5"/>
        <v>0</v>
      </c>
    </row>
    <row r="71" spans="1:6" x14ac:dyDescent="0.25">
      <c r="A71" s="97" t="s">
        <v>130</v>
      </c>
      <c r="B71" s="103" t="s">
        <v>131</v>
      </c>
      <c r="C71" s="89"/>
      <c r="D71" s="110"/>
      <c r="E71" s="29"/>
      <c r="F71" s="30">
        <f>SUM(F72:F91)</f>
        <v>0</v>
      </c>
    </row>
    <row r="72" spans="1:6" x14ac:dyDescent="0.25">
      <c r="A72" s="97" t="s">
        <v>132</v>
      </c>
      <c r="B72" s="104" t="s">
        <v>65</v>
      </c>
      <c r="C72" s="105"/>
      <c r="D72" s="100"/>
      <c r="E72" s="25"/>
      <c r="F72" s="25"/>
    </row>
    <row r="73" spans="1:6" ht="28.5" x14ac:dyDescent="0.25">
      <c r="A73" s="97" t="s">
        <v>133</v>
      </c>
      <c r="B73" s="109" t="s">
        <v>134</v>
      </c>
      <c r="C73" s="99" t="s">
        <v>72</v>
      </c>
      <c r="D73" s="100">
        <f>2*1.8*0.2</f>
        <v>0.72000000000000008</v>
      </c>
      <c r="E73" s="25"/>
      <c r="F73" s="25">
        <f>D73*E73</f>
        <v>0</v>
      </c>
    </row>
    <row r="74" spans="1:6" x14ac:dyDescent="0.25">
      <c r="A74" s="97" t="s">
        <v>135</v>
      </c>
      <c r="B74" s="111" t="s">
        <v>136</v>
      </c>
      <c r="C74" s="99"/>
      <c r="D74" s="100"/>
      <c r="E74" s="25"/>
      <c r="F74" s="25"/>
    </row>
    <row r="75" spans="1:6" x14ac:dyDescent="0.25">
      <c r="A75" s="97" t="s">
        <v>137</v>
      </c>
      <c r="B75" s="98" t="s">
        <v>94</v>
      </c>
      <c r="C75" s="99"/>
      <c r="D75" s="100"/>
      <c r="E75" s="25"/>
      <c r="F75" s="25"/>
    </row>
    <row r="76" spans="1:6" x14ac:dyDescent="0.25">
      <c r="A76" s="97" t="s">
        <v>138</v>
      </c>
      <c r="B76" s="107" t="s">
        <v>96</v>
      </c>
      <c r="C76" s="99" t="s">
        <v>72</v>
      </c>
      <c r="D76" s="100">
        <f>2*1.8*0.05</f>
        <v>0.18000000000000002</v>
      </c>
      <c r="E76" s="25"/>
      <c r="F76" s="25">
        <f t="shared" ref="F76:F91" si="6">D76*E76</f>
        <v>0</v>
      </c>
    </row>
    <row r="77" spans="1:6" x14ac:dyDescent="0.25">
      <c r="A77" s="97" t="s">
        <v>139</v>
      </c>
      <c r="B77" s="98" t="s">
        <v>140</v>
      </c>
      <c r="C77" s="99"/>
      <c r="D77" s="100"/>
      <c r="E77" s="25"/>
      <c r="F77" s="25"/>
    </row>
    <row r="78" spans="1:6" x14ac:dyDescent="0.25">
      <c r="A78" s="97" t="s">
        <v>141</v>
      </c>
      <c r="B78" s="107" t="s">
        <v>100</v>
      </c>
      <c r="C78" s="99" t="s">
        <v>72</v>
      </c>
      <c r="D78" s="100">
        <f>2*1.8*0.2</f>
        <v>0.72000000000000008</v>
      </c>
      <c r="E78" s="25"/>
      <c r="F78" s="25">
        <f t="shared" si="6"/>
        <v>0</v>
      </c>
    </row>
    <row r="79" spans="1:6" x14ac:dyDescent="0.25">
      <c r="A79" s="97" t="s">
        <v>142</v>
      </c>
      <c r="B79" s="107" t="s">
        <v>102</v>
      </c>
      <c r="C79" s="99" t="s">
        <v>72</v>
      </c>
      <c r="D79" s="100">
        <f>((2*2*1.5*0.15)+(2*1.5*1.5*0.15))</f>
        <v>1.5749999999999997</v>
      </c>
      <c r="E79" s="25"/>
      <c r="F79" s="25">
        <f t="shared" si="6"/>
        <v>0</v>
      </c>
    </row>
    <row r="80" spans="1:6" x14ac:dyDescent="0.25">
      <c r="A80" s="97" t="s">
        <v>143</v>
      </c>
      <c r="B80" s="108" t="s">
        <v>144</v>
      </c>
      <c r="C80" s="99"/>
      <c r="D80" s="100"/>
      <c r="E80" s="25"/>
      <c r="F80" s="25"/>
    </row>
    <row r="81" spans="1:6" ht="28.5" x14ac:dyDescent="0.25">
      <c r="A81" s="97" t="s">
        <v>145</v>
      </c>
      <c r="B81" s="98" t="s">
        <v>106</v>
      </c>
      <c r="C81" s="99"/>
      <c r="D81" s="100"/>
      <c r="E81" s="25"/>
      <c r="F81" s="25"/>
    </row>
    <row r="82" spans="1:6" ht="28.5" x14ac:dyDescent="0.25">
      <c r="A82" s="97" t="s">
        <v>146</v>
      </c>
      <c r="B82" s="107" t="s">
        <v>108</v>
      </c>
      <c r="C82" s="99" t="s">
        <v>109</v>
      </c>
      <c r="D82" s="100">
        <f>D61/2</f>
        <v>12.5</v>
      </c>
      <c r="E82" s="25"/>
      <c r="F82" s="25">
        <f>D82*E82</f>
        <v>0</v>
      </c>
    </row>
    <row r="83" spans="1:6" ht="57" x14ac:dyDescent="0.25">
      <c r="A83" s="97" t="s">
        <v>147</v>
      </c>
      <c r="B83" s="98" t="s">
        <v>111</v>
      </c>
      <c r="C83" s="99"/>
      <c r="D83" s="100"/>
      <c r="E83" s="25"/>
      <c r="F83" s="25"/>
    </row>
    <row r="84" spans="1:6" x14ac:dyDescent="0.25">
      <c r="A84" s="97" t="s">
        <v>148</v>
      </c>
      <c r="B84" s="107" t="s">
        <v>113</v>
      </c>
      <c r="C84" s="99" t="s">
        <v>68</v>
      </c>
      <c r="D84" s="100">
        <f>((2*1.5*2)+(2*1.5*1.5))*2</f>
        <v>21</v>
      </c>
      <c r="E84" s="25"/>
      <c r="F84" s="25">
        <f t="shared" ref="F84" si="7">D84*E84</f>
        <v>0</v>
      </c>
    </row>
    <row r="85" spans="1:6" x14ac:dyDescent="0.25">
      <c r="A85" s="97" t="s">
        <v>149</v>
      </c>
      <c r="B85" s="107" t="s">
        <v>115</v>
      </c>
      <c r="C85" s="99" t="s">
        <v>68</v>
      </c>
      <c r="D85" s="100">
        <f>2*1.9*2</f>
        <v>7.6</v>
      </c>
      <c r="E85" s="25"/>
      <c r="F85" s="25">
        <f t="shared" si="6"/>
        <v>0</v>
      </c>
    </row>
    <row r="86" spans="1:6" x14ac:dyDescent="0.25">
      <c r="A86" s="97" t="s">
        <v>150</v>
      </c>
      <c r="B86" s="108" t="s">
        <v>117</v>
      </c>
      <c r="C86" s="99"/>
      <c r="D86" s="100"/>
      <c r="E86" s="25"/>
      <c r="F86" s="25"/>
    </row>
    <row r="87" spans="1:6" x14ac:dyDescent="0.25">
      <c r="A87" s="97" t="s">
        <v>151</v>
      </c>
      <c r="B87" s="107" t="s">
        <v>152</v>
      </c>
      <c r="C87" s="99" t="s">
        <v>68</v>
      </c>
      <c r="D87" s="100">
        <f>((2*2*1.5)+(2*1.5*1.5))</f>
        <v>10.5</v>
      </c>
      <c r="E87" s="25"/>
      <c r="F87" s="25">
        <f t="shared" si="6"/>
        <v>0</v>
      </c>
    </row>
    <row r="88" spans="1:6" x14ac:dyDescent="0.25">
      <c r="A88" s="97" t="s">
        <v>153</v>
      </c>
      <c r="B88" s="108" t="s">
        <v>121</v>
      </c>
      <c r="C88" s="99"/>
      <c r="D88" s="100"/>
      <c r="E88" s="25"/>
      <c r="F88" s="25"/>
    </row>
    <row r="89" spans="1:6" ht="42.75" x14ac:dyDescent="0.25">
      <c r="A89" s="97" t="s">
        <v>154</v>
      </c>
      <c r="B89" s="98" t="s">
        <v>123</v>
      </c>
      <c r="C89" s="99"/>
      <c r="D89" s="100"/>
      <c r="E89" s="25"/>
      <c r="F89" s="25"/>
    </row>
    <row r="90" spans="1:6" ht="42.75" x14ac:dyDescent="0.25">
      <c r="A90" s="97" t="s">
        <v>155</v>
      </c>
      <c r="B90" s="107" t="s">
        <v>156</v>
      </c>
      <c r="C90" s="99" t="s">
        <v>126</v>
      </c>
      <c r="D90" s="100">
        <v>12</v>
      </c>
      <c r="E90" s="25"/>
      <c r="F90" s="25">
        <f t="shared" si="6"/>
        <v>0</v>
      </c>
    </row>
    <row r="91" spans="1:6" ht="71.25" x14ac:dyDescent="0.25">
      <c r="A91" s="97" t="s">
        <v>157</v>
      </c>
      <c r="B91" s="107" t="s">
        <v>158</v>
      </c>
      <c r="C91" s="99" t="s">
        <v>159</v>
      </c>
      <c r="D91" s="100">
        <v>1</v>
      </c>
      <c r="E91" s="25"/>
      <c r="F91" s="25">
        <f t="shared" si="6"/>
        <v>0</v>
      </c>
    </row>
    <row r="92" spans="1:6" x14ac:dyDescent="0.25">
      <c r="A92" s="97" t="s">
        <v>160</v>
      </c>
      <c r="B92" s="88" t="s">
        <v>161</v>
      </c>
      <c r="C92" s="89"/>
      <c r="D92" s="110"/>
      <c r="E92" s="29"/>
      <c r="F92" s="30">
        <f>SUM(F93:F130)</f>
        <v>0</v>
      </c>
    </row>
    <row r="93" spans="1:6" x14ac:dyDescent="0.25">
      <c r="A93" s="97" t="s">
        <v>162</v>
      </c>
      <c r="B93" s="104" t="s">
        <v>65</v>
      </c>
      <c r="C93" s="105"/>
      <c r="D93" s="112"/>
      <c r="E93" s="31"/>
      <c r="F93" s="31"/>
    </row>
    <row r="94" spans="1:6" ht="28.5" x14ac:dyDescent="0.25">
      <c r="A94" s="97" t="s">
        <v>163</v>
      </c>
      <c r="B94" s="102" t="s">
        <v>164</v>
      </c>
      <c r="C94" s="99" t="s">
        <v>72</v>
      </c>
      <c r="D94" s="100">
        <f>3.14*0.95^2*1.5</f>
        <v>4.250775</v>
      </c>
      <c r="E94" s="32"/>
      <c r="F94" s="32">
        <f t="shared" ref="F94" si="8">D94*E94</f>
        <v>0</v>
      </c>
    </row>
    <row r="95" spans="1:6" x14ac:dyDescent="0.25">
      <c r="A95" s="97" t="s">
        <v>165</v>
      </c>
      <c r="B95" s="102" t="s">
        <v>166</v>
      </c>
      <c r="C95" s="99" t="s">
        <v>72</v>
      </c>
      <c r="D95" s="100">
        <f>3.14*0.95^2*2.2</f>
        <v>6.2344700000000008</v>
      </c>
      <c r="E95" s="10"/>
      <c r="F95" s="25">
        <f>D95*E95</f>
        <v>0</v>
      </c>
    </row>
    <row r="96" spans="1:6" ht="28.5" x14ac:dyDescent="0.25">
      <c r="A96" s="97" t="s">
        <v>167</v>
      </c>
      <c r="B96" s="102" t="s">
        <v>168</v>
      </c>
      <c r="C96" s="101" t="s">
        <v>72</v>
      </c>
      <c r="D96" s="100">
        <v>0.68</v>
      </c>
      <c r="E96" s="10"/>
      <c r="F96" s="25">
        <f t="shared" ref="F96" si="9">D96*E96</f>
        <v>0</v>
      </c>
    </row>
    <row r="97" spans="1:6" x14ac:dyDescent="0.25">
      <c r="A97" s="97" t="s">
        <v>169</v>
      </c>
      <c r="B97" s="108" t="s">
        <v>86</v>
      </c>
      <c r="C97" s="99"/>
      <c r="D97" s="100"/>
      <c r="E97" s="25"/>
      <c r="F97" s="25"/>
    </row>
    <row r="98" spans="1:6" x14ac:dyDescent="0.25">
      <c r="A98" s="97" t="s">
        <v>170</v>
      </c>
      <c r="B98" s="107" t="s">
        <v>171</v>
      </c>
      <c r="C98" s="101" t="s">
        <v>72</v>
      </c>
      <c r="D98" s="100">
        <f>3.14*3.7*(1.05^2-0.95^2)</f>
        <v>2.3236000000000008</v>
      </c>
      <c r="E98" s="25"/>
      <c r="F98" s="25">
        <f>D98*E98</f>
        <v>0</v>
      </c>
    </row>
    <row r="99" spans="1:6" x14ac:dyDescent="0.25">
      <c r="A99" s="97" t="s">
        <v>172</v>
      </c>
      <c r="B99" s="104" t="s">
        <v>136</v>
      </c>
      <c r="C99" s="99"/>
      <c r="D99" s="100"/>
      <c r="E99" s="10"/>
      <c r="F99" s="25"/>
    </row>
    <row r="100" spans="1:6" x14ac:dyDescent="0.25">
      <c r="A100" s="97" t="s">
        <v>173</v>
      </c>
      <c r="B100" s="98" t="s">
        <v>94</v>
      </c>
      <c r="C100" s="99"/>
      <c r="D100" s="100"/>
      <c r="E100" s="25"/>
      <c r="F100" s="25"/>
    </row>
    <row r="101" spans="1:6" x14ac:dyDescent="0.25">
      <c r="A101" s="97" t="s">
        <v>174</v>
      </c>
      <c r="B101" s="102" t="s">
        <v>175</v>
      </c>
      <c r="C101" s="101" t="s">
        <v>72</v>
      </c>
      <c r="D101" s="100">
        <f>3.14*0.95^2*0.05</f>
        <v>0.1416925</v>
      </c>
      <c r="E101" s="10"/>
      <c r="F101" s="25">
        <f>D101*E101</f>
        <v>0</v>
      </c>
    </row>
    <row r="102" spans="1:6" ht="28.5" x14ac:dyDescent="0.25">
      <c r="A102" s="97" t="s">
        <v>176</v>
      </c>
      <c r="B102" s="98" t="s">
        <v>98</v>
      </c>
      <c r="C102" s="99"/>
      <c r="D102" s="100"/>
      <c r="E102" s="10"/>
      <c r="F102" s="25"/>
    </row>
    <row r="103" spans="1:6" x14ac:dyDescent="0.25">
      <c r="A103" s="97" t="s">
        <v>177</v>
      </c>
      <c r="B103" s="102" t="s">
        <v>178</v>
      </c>
      <c r="C103" s="101" t="s">
        <v>72</v>
      </c>
      <c r="D103" s="100">
        <f>3.14*0.95^2*0.2</f>
        <v>0.56677</v>
      </c>
      <c r="E103" s="10"/>
      <c r="F103" s="25">
        <f t="shared" ref="F103:F125" si="10">D103*E103</f>
        <v>0</v>
      </c>
    </row>
    <row r="104" spans="1:6" ht="28.5" x14ac:dyDescent="0.25">
      <c r="A104" s="97" t="s">
        <v>179</v>
      </c>
      <c r="B104" s="102" t="s">
        <v>180</v>
      </c>
      <c r="C104" s="99" t="s">
        <v>72</v>
      </c>
      <c r="D104" s="100">
        <v>0.32</v>
      </c>
      <c r="E104" s="10"/>
      <c r="F104" s="25">
        <f t="shared" si="10"/>
        <v>0</v>
      </c>
    </row>
    <row r="105" spans="1:6" ht="28.5" x14ac:dyDescent="0.25">
      <c r="A105" s="97" t="s">
        <v>181</v>
      </c>
      <c r="B105" s="102" t="s">
        <v>182</v>
      </c>
      <c r="C105" s="99" t="s">
        <v>72</v>
      </c>
      <c r="D105" s="100">
        <v>0.32</v>
      </c>
      <c r="E105" s="10"/>
      <c r="F105" s="25">
        <f t="shared" si="10"/>
        <v>0</v>
      </c>
    </row>
    <row r="106" spans="1:6" ht="28.5" x14ac:dyDescent="0.25">
      <c r="A106" s="97" t="s">
        <v>183</v>
      </c>
      <c r="B106" s="102" t="s">
        <v>184</v>
      </c>
      <c r="C106" s="99" t="s">
        <v>72</v>
      </c>
      <c r="D106" s="100">
        <f>3.14*1.05^2*0.15</f>
        <v>0.51927749999999995</v>
      </c>
      <c r="E106" s="10"/>
      <c r="F106" s="25">
        <f t="shared" si="10"/>
        <v>0</v>
      </c>
    </row>
    <row r="107" spans="1:6" x14ac:dyDescent="0.25">
      <c r="A107" s="97" t="s">
        <v>185</v>
      </c>
      <c r="B107" s="108" t="s">
        <v>104</v>
      </c>
      <c r="C107" s="99"/>
      <c r="D107" s="100"/>
      <c r="E107" s="10"/>
      <c r="F107" s="25"/>
    </row>
    <row r="108" spans="1:6" ht="28.5" x14ac:dyDescent="0.25">
      <c r="A108" s="97" t="s">
        <v>186</v>
      </c>
      <c r="B108" s="98" t="s">
        <v>187</v>
      </c>
      <c r="C108" s="99"/>
      <c r="D108" s="100"/>
      <c r="E108" s="10"/>
      <c r="F108" s="25"/>
    </row>
    <row r="109" spans="1:6" x14ac:dyDescent="0.25">
      <c r="A109" s="97" t="s">
        <v>188</v>
      </c>
      <c r="B109" s="109" t="s">
        <v>189</v>
      </c>
      <c r="C109" s="101" t="s">
        <v>190</v>
      </c>
      <c r="D109" s="96">
        <v>25</v>
      </c>
      <c r="E109" s="15"/>
      <c r="F109" s="33">
        <f t="shared" si="10"/>
        <v>0</v>
      </c>
    </row>
    <row r="110" spans="1:6" x14ac:dyDescent="0.25">
      <c r="A110" s="97" t="s">
        <v>191</v>
      </c>
      <c r="B110" s="109" t="s">
        <v>192</v>
      </c>
      <c r="C110" s="101" t="s">
        <v>190</v>
      </c>
      <c r="D110" s="96">
        <v>35</v>
      </c>
      <c r="E110" s="15"/>
      <c r="F110" s="33">
        <f t="shared" si="10"/>
        <v>0</v>
      </c>
    </row>
    <row r="111" spans="1:6" ht="42.75" x14ac:dyDescent="0.25">
      <c r="A111" s="97" t="s">
        <v>193</v>
      </c>
      <c r="B111" s="98" t="s">
        <v>194</v>
      </c>
      <c r="C111" s="99"/>
      <c r="D111" s="100"/>
      <c r="E111" s="10"/>
      <c r="F111" s="25"/>
    </row>
    <row r="112" spans="1:6" x14ac:dyDescent="0.25">
      <c r="A112" s="97" t="s">
        <v>195</v>
      </c>
      <c r="B112" s="107" t="s">
        <v>196</v>
      </c>
      <c r="C112" s="99" t="s">
        <v>68</v>
      </c>
      <c r="D112" s="100">
        <f>4*(3.14*0.95^2)</f>
        <v>11.3354</v>
      </c>
      <c r="E112" s="10"/>
      <c r="F112" s="25">
        <f t="shared" si="10"/>
        <v>0</v>
      </c>
    </row>
    <row r="113" spans="1:6" x14ac:dyDescent="0.25">
      <c r="A113" s="97" t="s">
        <v>197</v>
      </c>
      <c r="B113" s="108" t="s">
        <v>117</v>
      </c>
      <c r="C113" s="99"/>
      <c r="D113" s="100"/>
      <c r="E113" s="10"/>
      <c r="F113" s="25" t="s">
        <v>198</v>
      </c>
    </row>
    <row r="114" spans="1:6" x14ac:dyDescent="0.25">
      <c r="A114" s="97" t="s">
        <v>199</v>
      </c>
      <c r="B114" s="107" t="s">
        <v>200</v>
      </c>
      <c r="C114" s="99" t="s">
        <v>68</v>
      </c>
      <c r="D114" s="100">
        <f>(2*3.14*0.95+2*3.14*0.75)*0.3</f>
        <v>3.2027999999999999</v>
      </c>
      <c r="E114" s="10"/>
      <c r="F114" s="25">
        <f t="shared" si="10"/>
        <v>0</v>
      </c>
    </row>
    <row r="115" spans="1:6" x14ac:dyDescent="0.25">
      <c r="A115" s="97" t="s">
        <v>201</v>
      </c>
      <c r="B115" s="107" t="s">
        <v>202</v>
      </c>
      <c r="C115" s="99" t="s">
        <v>68</v>
      </c>
      <c r="D115" s="100">
        <f>(2*3.14*0.95+2*3.14*0.75)*0.3</f>
        <v>3.2027999999999999</v>
      </c>
      <c r="E115" s="10"/>
      <c r="F115" s="25">
        <f t="shared" si="10"/>
        <v>0</v>
      </c>
    </row>
    <row r="116" spans="1:6" x14ac:dyDescent="0.25">
      <c r="A116" s="97" t="s">
        <v>203</v>
      </c>
      <c r="B116" s="107" t="s">
        <v>204</v>
      </c>
      <c r="C116" s="99" t="s">
        <v>68</v>
      </c>
      <c r="D116" s="100">
        <f>2*3.14*1.05*0.15</f>
        <v>0.98909999999999998</v>
      </c>
      <c r="E116" s="10"/>
      <c r="F116" s="25">
        <f t="shared" si="10"/>
        <v>0</v>
      </c>
    </row>
    <row r="117" spans="1:6" x14ac:dyDescent="0.25">
      <c r="A117" s="97" t="s">
        <v>205</v>
      </c>
      <c r="B117" s="108" t="s">
        <v>206</v>
      </c>
      <c r="C117" s="99"/>
      <c r="D117" s="100"/>
      <c r="E117" s="10"/>
      <c r="F117" s="25"/>
    </row>
    <row r="118" spans="1:6" ht="42.75" x14ac:dyDescent="0.25">
      <c r="A118" s="97" t="s">
        <v>207</v>
      </c>
      <c r="B118" s="98" t="s">
        <v>208</v>
      </c>
      <c r="C118" s="99"/>
      <c r="D118" s="100"/>
      <c r="E118" s="10"/>
      <c r="F118" s="25"/>
    </row>
    <row r="119" spans="1:6" x14ac:dyDescent="0.25">
      <c r="A119" s="97" t="s">
        <v>209</v>
      </c>
      <c r="B119" s="107" t="s">
        <v>210</v>
      </c>
      <c r="C119" s="99" t="s">
        <v>68</v>
      </c>
      <c r="D119" s="100">
        <f>2*3.14*0.95*(3.55+0.25)</f>
        <v>22.6708</v>
      </c>
      <c r="E119" s="10"/>
      <c r="F119" s="25">
        <f t="shared" si="10"/>
        <v>0</v>
      </c>
    </row>
    <row r="120" spans="1:6" ht="28.5" x14ac:dyDescent="0.25">
      <c r="A120" s="97" t="s">
        <v>211</v>
      </c>
      <c r="B120" s="107" t="s">
        <v>212</v>
      </c>
      <c r="C120" s="99" t="s">
        <v>68</v>
      </c>
      <c r="D120" s="100">
        <f>2*3.14*1.075*(0.15)</f>
        <v>1.0126500000000001</v>
      </c>
      <c r="E120" s="10"/>
      <c r="F120" s="25">
        <f t="shared" si="10"/>
        <v>0</v>
      </c>
    </row>
    <row r="121" spans="1:6" x14ac:dyDescent="0.25">
      <c r="A121" s="97" t="s">
        <v>213</v>
      </c>
      <c r="B121" s="108" t="s">
        <v>214</v>
      </c>
      <c r="C121" s="99"/>
      <c r="D121" s="100"/>
      <c r="E121" s="10"/>
      <c r="F121" s="25"/>
    </row>
    <row r="122" spans="1:6" x14ac:dyDescent="0.25">
      <c r="A122" s="97" t="s">
        <v>215</v>
      </c>
      <c r="B122" s="107" t="s">
        <v>216</v>
      </c>
      <c r="C122" s="99" t="s">
        <v>68</v>
      </c>
      <c r="D122" s="100">
        <f>((2*3.14*0.75)*(3.55+0.55))</f>
        <v>19.311</v>
      </c>
      <c r="E122" s="10"/>
      <c r="F122" s="25">
        <f t="shared" ref="F122:F123" si="11">D122*E122</f>
        <v>0</v>
      </c>
    </row>
    <row r="123" spans="1:6" ht="28.5" x14ac:dyDescent="0.25">
      <c r="A123" s="97" t="s">
        <v>217</v>
      </c>
      <c r="B123" s="107" t="s">
        <v>218</v>
      </c>
      <c r="C123" s="99" t="s">
        <v>68</v>
      </c>
      <c r="D123" s="100">
        <f>(2*3.14*1*(0.55-0.15))+(2*3.14*1.2*0.15)+((3.14*1.2^2)-(3.14*1^2))</f>
        <v>5.0240000000000009</v>
      </c>
      <c r="E123" s="10"/>
      <c r="F123" s="25">
        <f t="shared" si="11"/>
        <v>0</v>
      </c>
    </row>
    <row r="124" spans="1:6" x14ac:dyDescent="0.25">
      <c r="A124" s="97" t="s">
        <v>219</v>
      </c>
      <c r="B124" s="108" t="s">
        <v>220</v>
      </c>
      <c r="C124" s="99"/>
      <c r="D124" s="100"/>
      <c r="E124" s="10"/>
      <c r="F124" s="25"/>
    </row>
    <row r="125" spans="1:6" ht="28.5" x14ac:dyDescent="0.25">
      <c r="A125" s="97" t="s">
        <v>221</v>
      </c>
      <c r="B125" s="107" t="s">
        <v>222</v>
      </c>
      <c r="C125" s="99" t="s">
        <v>159</v>
      </c>
      <c r="D125" s="100">
        <v>1</v>
      </c>
      <c r="E125" s="10"/>
      <c r="F125" s="25">
        <f t="shared" si="10"/>
        <v>0</v>
      </c>
    </row>
    <row r="126" spans="1:6" x14ac:dyDescent="0.25">
      <c r="A126" s="97" t="s">
        <v>223</v>
      </c>
      <c r="B126" s="108" t="s">
        <v>224</v>
      </c>
      <c r="C126" s="99"/>
      <c r="D126" s="100"/>
      <c r="E126" s="10"/>
      <c r="F126" s="25"/>
    </row>
    <row r="127" spans="1:6" ht="28.5" x14ac:dyDescent="0.25">
      <c r="A127" s="97" t="s">
        <v>225</v>
      </c>
      <c r="B127" s="98" t="s">
        <v>226</v>
      </c>
      <c r="C127" s="99"/>
      <c r="D127" s="100"/>
      <c r="E127" s="10"/>
      <c r="F127" s="25"/>
    </row>
    <row r="128" spans="1:6" ht="42.75" x14ac:dyDescent="0.25">
      <c r="A128" s="97" t="s">
        <v>227</v>
      </c>
      <c r="B128" s="107" t="s">
        <v>228</v>
      </c>
      <c r="C128" s="99" t="s">
        <v>159</v>
      </c>
      <c r="D128" s="100">
        <v>1</v>
      </c>
      <c r="E128" s="10"/>
      <c r="F128" s="25">
        <f t="shared" ref="F128:F130" si="12">D128*E128</f>
        <v>0</v>
      </c>
    </row>
    <row r="129" spans="1:6" x14ac:dyDescent="0.25">
      <c r="A129" s="97" t="s">
        <v>229</v>
      </c>
      <c r="B129" s="108" t="s">
        <v>230</v>
      </c>
      <c r="C129" s="99"/>
      <c r="D129" s="100"/>
      <c r="E129" s="10"/>
      <c r="F129" s="25"/>
    </row>
    <row r="130" spans="1:6" x14ac:dyDescent="0.25">
      <c r="A130" s="97" t="s">
        <v>231</v>
      </c>
      <c r="B130" s="102" t="s">
        <v>232</v>
      </c>
      <c r="C130" s="99" t="s">
        <v>159</v>
      </c>
      <c r="D130" s="100">
        <v>1</v>
      </c>
      <c r="E130" s="25"/>
      <c r="F130" s="25">
        <f t="shared" si="12"/>
        <v>0</v>
      </c>
    </row>
    <row r="131" spans="1:6" x14ac:dyDescent="0.25">
      <c r="A131" s="113"/>
      <c r="B131" s="114"/>
      <c r="C131" s="99"/>
      <c r="D131" s="99"/>
      <c r="E131" s="24"/>
      <c r="F131" s="35"/>
    </row>
    <row r="132" spans="1:6" x14ac:dyDescent="0.25">
      <c r="A132" s="59" t="s">
        <v>233</v>
      </c>
      <c r="B132" s="60" t="s">
        <v>234</v>
      </c>
      <c r="C132" s="61"/>
      <c r="D132" s="62"/>
      <c r="E132" s="9"/>
      <c r="F132" s="9">
        <f>SUM(F133:F226)/2</f>
        <v>0</v>
      </c>
    </row>
    <row r="133" spans="1:6" x14ac:dyDescent="0.25">
      <c r="A133" s="87" t="s">
        <v>63</v>
      </c>
      <c r="B133" s="88" t="s">
        <v>64</v>
      </c>
      <c r="C133" s="89"/>
      <c r="D133" s="90"/>
      <c r="E133" s="21"/>
      <c r="F133" s="22">
        <f>SUM(F134:F140)</f>
        <v>0</v>
      </c>
    </row>
    <row r="134" spans="1:6" x14ac:dyDescent="0.25">
      <c r="A134" s="91"/>
      <c r="B134" s="92" t="s">
        <v>65</v>
      </c>
      <c r="C134" s="93"/>
      <c r="D134" s="94"/>
      <c r="E134" s="15"/>
      <c r="F134" s="15"/>
    </row>
    <row r="135" spans="1:6" ht="28.5" x14ac:dyDescent="0.25">
      <c r="A135" s="91" t="s">
        <v>235</v>
      </c>
      <c r="B135" s="95" t="s">
        <v>236</v>
      </c>
      <c r="C135" s="93" t="s">
        <v>68</v>
      </c>
      <c r="D135" s="96">
        <v>4875</v>
      </c>
      <c r="E135" s="15"/>
      <c r="F135" s="15">
        <f>E135*D135</f>
        <v>0</v>
      </c>
    </row>
    <row r="136" spans="1:6" ht="71.25" x14ac:dyDescent="0.25">
      <c r="A136" s="91"/>
      <c r="B136" s="98" t="s">
        <v>237</v>
      </c>
      <c r="C136" s="99"/>
      <c r="D136" s="100"/>
      <c r="E136" s="25"/>
      <c r="F136" s="25"/>
    </row>
    <row r="137" spans="1:6" x14ac:dyDescent="0.25">
      <c r="A137" s="91" t="s">
        <v>238</v>
      </c>
      <c r="B137" s="95" t="s">
        <v>71</v>
      </c>
      <c r="C137" s="101" t="s">
        <v>72</v>
      </c>
      <c r="D137" s="96">
        <v>4920</v>
      </c>
      <c r="E137" s="15"/>
      <c r="F137" s="25">
        <f t="shared" ref="F137:F138" si="13">D137*E137</f>
        <v>0</v>
      </c>
    </row>
    <row r="138" spans="1:6" x14ac:dyDescent="0.25">
      <c r="A138" s="91" t="s">
        <v>239</v>
      </c>
      <c r="B138" s="95" t="s">
        <v>74</v>
      </c>
      <c r="C138" s="101" t="s">
        <v>72</v>
      </c>
      <c r="D138" s="96">
        <v>2460</v>
      </c>
      <c r="E138" s="15"/>
      <c r="F138" s="25">
        <f t="shared" si="13"/>
        <v>0</v>
      </c>
    </row>
    <row r="139" spans="1:6" ht="42.75" x14ac:dyDescent="0.25">
      <c r="A139" s="91" t="s">
        <v>240</v>
      </c>
      <c r="B139" s="102" t="s">
        <v>76</v>
      </c>
      <c r="C139" s="99" t="s">
        <v>72</v>
      </c>
      <c r="D139" s="100">
        <v>900</v>
      </c>
      <c r="E139" s="10"/>
      <c r="F139" s="25">
        <f>D139*E139</f>
        <v>0</v>
      </c>
    </row>
    <row r="140" spans="1:6" ht="57" x14ac:dyDescent="0.25">
      <c r="A140" s="91" t="s">
        <v>241</v>
      </c>
      <c r="B140" s="102" t="s">
        <v>78</v>
      </c>
      <c r="C140" s="99" t="s">
        <v>72</v>
      </c>
      <c r="D140" s="100">
        <v>1450</v>
      </c>
      <c r="E140" s="10"/>
      <c r="F140" s="25">
        <f>D140*E140</f>
        <v>0</v>
      </c>
    </row>
    <row r="141" spans="1:6" x14ac:dyDescent="0.25">
      <c r="A141" s="87"/>
      <c r="B141" s="103" t="s">
        <v>79</v>
      </c>
      <c r="C141" s="89"/>
      <c r="D141" s="90"/>
      <c r="E141" s="21"/>
      <c r="F141" s="21"/>
    </row>
    <row r="142" spans="1:6" x14ac:dyDescent="0.25">
      <c r="A142" s="87" t="s">
        <v>242</v>
      </c>
      <c r="B142" s="103" t="s">
        <v>81</v>
      </c>
      <c r="C142" s="89"/>
      <c r="D142" s="90"/>
      <c r="E142" s="21"/>
      <c r="F142" s="22">
        <f>SUM(F143:F166)*2</f>
        <v>0</v>
      </c>
    </row>
    <row r="143" spans="1:6" x14ac:dyDescent="0.25">
      <c r="A143" s="97"/>
      <c r="B143" s="104" t="s">
        <v>65</v>
      </c>
      <c r="C143" s="105"/>
      <c r="D143" s="106"/>
      <c r="E143" s="10"/>
      <c r="F143" s="27"/>
    </row>
    <row r="144" spans="1:6" ht="28.5" x14ac:dyDescent="0.25">
      <c r="A144" s="97" t="s">
        <v>243</v>
      </c>
      <c r="B144" s="107" t="s">
        <v>82</v>
      </c>
      <c r="C144" s="99" t="s">
        <v>72</v>
      </c>
      <c r="D144" s="100">
        <v>8.6</v>
      </c>
      <c r="E144" s="25"/>
      <c r="F144" s="25">
        <f>D144*E144</f>
        <v>0</v>
      </c>
    </row>
    <row r="145" spans="1:6" x14ac:dyDescent="0.25">
      <c r="A145" s="97" t="s">
        <v>244</v>
      </c>
      <c r="B145" s="107" t="s">
        <v>84</v>
      </c>
      <c r="C145" s="99" t="s">
        <v>72</v>
      </c>
      <c r="D145" s="100">
        <v>25.5</v>
      </c>
      <c r="E145" s="25"/>
      <c r="F145" s="25">
        <f>D145*E145</f>
        <v>0</v>
      </c>
    </row>
    <row r="146" spans="1:6" x14ac:dyDescent="0.25">
      <c r="A146" s="97"/>
      <c r="B146" s="108" t="s">
        <v>86</v>
      </c>
      <c r="C146" s="99"/>
      <c r="D146" s="100"/>
      <c r="E146" s="25"/>
      <c r="F146" s="25"/>
    </row>
    <row r="147" spans="1:6" ht="28.5" x14ac:dyDescent="0.25">
      <c r="A147" s="97" t="s">
        <v>245</v>
      </c>
      <c r="B147" s="107" t="s">
        <v>88</v>
      </c>
      <c r="C147" s="99" t="s">
        <v>72</v>
      </c>
      <c r="D147" s="100">
        <f>(2*(2+1.9)*0.15*1.5)+(0.1*5.7)</f>
        <v>2.3250000000000002</v>
      </c>
      <c r="E147" s="25"/>
      <c r="F147" s="25">
        <f>D147*E147</f>
        <v>0</v>
      </c>
    </row>
    <row r="148" spans="1:6" x14ac:dyDescent="0.25">
      <c r="A148" s="97" t="s">
        <v>246</v>
      </c>
      <c r="B148" s="107" t="s">
        <v>90</v>
      </c>
      <c r="C148" s="99" t="s">
        <v>72</v>
      </c>
      <c r="D148" s="100">
        <v>23</v>
      </c>
      <c r="E148" s="25"/>
      <c r="F148" s="25">
        <f>D148*E148</f>
        <v>0</v>
      </c>
    </row>
    <row r="149" spans="1:6" x14ac:dyDescent="0.25">
      <c r="A149" s="97"/>
      <c r="B149" s="108" t="s">
        <v>92</v>
      </c>
      <c r="C149" s="99"/>
      <c r="D149" s="100"/>
      <c r="E149" s="25"/>
      <c r="F149" s="25"/>
    </row>
    <row r="150" spans="1:6" x14ac:dyDescent="0.25">
      <c r="A150" s="97"/>
      <c r="B150" s="98" t="s">
        <v>94</v>
      </c>
      <c r="C150" s="99"/>
      <c r="D150" s="100"/>
      <c r="E150" s="25"/>
      <c r="F150" s="25"/>
    </row>
    <row r="151" spans="1:6" x14ac:dyDescent="0.25">
      <c r="A151" s="97" t="s">
        <v>247</v>
      </c>
      <c r="B151" s="107" t="s">
        <v>96</v>
      </c>
      <c r="C151" s="99" t="s">
        <v>72</v>
      </c>
      <c r="D151" s="100">
        <f>(2*1.8*0.05)*2</f>
        <v>0.36000000000000004</v>
      </c>
      <c r="E151" s="25"/>
      <c r="F151" s="25">
        <f>D151*E151</f>
        <v>0</v>
      </c>
    </row>
    <row r="152" spans="1:6" ht="28.5" x14ac:dyDescent="0.25">
      <c r="A152" s="97"/>
      <c r="B152" s="98" t="s">
        <v>98</v>
      </c>
      <c r="C152" s="99"/>
      <c r="D152" s="100"/>
      <c r="E152" s="25"/>
      <c r="F152" s="25"/>
    </row>
    <row r="153" spans="1:6" x14ac:dyDescent="0.25">
      <c r="A153" s="97" t="s">
        <v>248</v>
      </c>
      <c r="B153" s="107" t="s">
        <v>100</v>
      </c>
      <c r="C153" s="99" t="s">
        <v>72</v>
      </c>
      <c r="D153" s="100">
        <f>(2*1.8*0.2)*2</f>
        <v>1.4400000000000002</v>
      </c>
      <c r="E153" s="25"/>
      <c r="F153" s="25">
        <f t="shared" ref="F153:F166" si="14">D153*E153</f>
        <v>0</v>
      </c>
    </row>
    <row r="154" spans="1:6" x14ac:dyDescent="0.25">
      <c r="A154" s="97" t="s">
        <v>249</v>
      </c>
      <c r="B154" s="107" t="s">
        <v>102</v>
      </c>
      <c r="C154" s="99" t="s">
        <v>72</v>
      </c>
      <c r="D154" s="100">
        <f>((2*2*1.5*0.15)+(2*1.5*1.5*0.15))*2</f>
        <v>3.1499999999999995</v>
      </c>
      <c r="E154" s="25"/>
      <c r="F154" s="25">
        <f t="shared" si="14"/>
        <v>0</v>
      </c>
    </row>
    <row r="155" spans="1:6" x14ac:dyDescent="0.25">
      <c r="A155" s="97"/>
      <c r="B155" s="108" t="s">
        <v>104</v>
      </c>
      <c r="C155" s="99"/>
      <c r="D155" s="100"/>
      <c r="E155" s="25"/>
      <c r="F155" s="25"/>
    </row>
    <row r="156" spans="1:6" ht="28.5" x14ac:dyDescent="0.25">
      <c r="A156" s="97"/>
      <c r="B156" s="98" t="s">
        <v>106</v>
      </c>
      <c r="C156" s="99"/>
      <c r="D156" s="100"/>
      <c r="E156" s="25"/>
      <c r="F156" s="25"/>
    </row>
    <row r="157" spans="1:6" ht="28.5" x14ac:dyDescent="0.25">
      <c r="A157" s="97" t="s">
        <v>250</v>
      </c>
      <c r="B157" s="107" t="s">
        <v>108</v>
      </c>
      <c r="C157" s="99" t="s">
        <v>109</v>
      </c>
      <c r="D157" s="100">
        <v>25</v>
      </c>
      <c r="E157" s="25"/>
      <c r="F157" s="25">
        <f>D157*E157</f>
        <v>0</v>
      </c>
    </row>
    <row r="158" spans="1:6" ht="57" x14ac:dyDescent="0.25">
      <c r="A158" s="97"/>
      <c r="B158" s="98" t="s">
        <v>111</v>
      </c>
      <c r="C158" s="99"/>
      <c r="D158" s="100"/>
      <c r="E158" s="25"/>
      <c r="F158" s="25"/>
    </row>
    <row r="159" spans="1:6" x14ac:dyDescent="0.25">
      <c r="A159" s="97" t="s">
        <v>251</v>
      </c>
      <c r="B159" s="107" t="s">
        <v>113</v>
      </c>
      <c r="C159" s="99" t="s">
        <v>68</v>
      </c>
      <c r="D159" s="100">
        <f>((2*1.5*2)+(2*1.5*1.5))*2*2</f>
        <v>42</v>
      </c>
      <c r="E159" s="25"/>
      <c r="F159" s="25">
        <f>D159*E159</f>
        <v>0</v>
      </c>
    </row>
    <row r="160" spans="1:6" x14ac:dyDescent="0.25">
      <c r="A160" s="97" t="s">
        <v>252</v>
      </c>
      <c r="B160" s="107" t="s">
        <v>115</v>
      </c>
      <c r="C160" s="99" t="s">
        <v>68</v>
      </c>
      <c r="D160" s="100">
        <f>2*1.9*2 *2</f>
        <v>15.2</v>
      </c>
      <c r="E160" s="25"/>
      <c r="F160" s="25">
        <f>D160*E160</f>
        <v>0</v>
      </c>
    </row>
    <row r="161" spans="1:6" x14ac:dyDescent="0.25">
      <c r="A161" s="97"/>
      <c r="B161" s="108" t="s">
        <v>117</v>
      </c>
      <c r="C161" s="99"/>
      <c r="D161" s="100"/>
      <c r="E161" s="25"/>
      <c r="F161" s="25"/>
    </row>
    <row r="162" spans="1:6" x14ac:dyDescent="0.25">
      <c r="A162" s="97" t="s">
        <v>253</v>
      </c>
      <c r="B162" s="107" t="s">
        <v>119</v>
      </c>
      <c r="C162" s="99" t="s">
        <v>68</v>
      </c>
      <c r="D162" s="100">
        <f>J130*2</f>
        <v>0</v>
      </c>
      <c r="E162" s="25"/>
      <c r="F162" s="25">
        <f t="shared" si="14"/>
        <v>0</v>
      </c>
    </row>
    <row r="163" spans="1:6" x14ac:dyDescent="0.25">
      <c r="A163" s="97"/>
      <c r="B163" s="108" t="s">
        <v>121</v>
      </c>
      <c r="C163" s="99"/>
      <c r="D163" s="100"/>
      <c r="E163" s="25"/>
      <c r="F163" s="25"/>
    </row>
    <row r="164" spans="1:6" ht="42.75" x14ac:dyDescent="0.25">
      <c r="A164" s="97"/>
      <c r="B164" s="98" t="s">
        <v>123</v>
      </c>
      <c r="C164" s="99"/>
      <c r="D164" s="100"/>
      <c r="E164" s="25"/>
      <c r="F164" s="25"/>
    </row>
    <row r="165" spans="1:6" ht="28.5" x14ac:dyDescent="0.25">
      <c r="A165" s="97" t="s">
        <v>254</v>
      </c>
      <c r="B165" s="109" t="s">
        <v>125</v>
      </c>
      <c r="C165" s="99" t="s">
        <v>126</v>
      </c>
      <c r="D165" s="100">
        <f>12*4</f>
        <v>48</v>
      </c>
      <c r="E165" s="25"/>
      <c r="F165" s="25">
        <f t="shared" si="14"/>
        <v>0</v>
      </c>
    </row>
    <row r="166" spans="1:6" ht="42.75" x14ac:dyDescent="0.25">
      <c r="A166" s="97" t="s">
        <v>255</v>
      </c>
      <c r="B166" s="109" t="s">
        <v>128</v>
      </c>
      <c r="C166" s="99" t="s">
        <v>129</v>
      </c>
      <c r="D166" s="100">
        <v>4</v>
      </c>
      <c r="E166" s="25"/>
      <c r="F166" s="25">
        <f t="shared" si="14"/>
        <v>0</v>
      </c>
    </row>
    <row r="167" spans="1:6" x14ac:dyDescent="0.25">
      <c r="A167" s="87" t="s">
        <v>256</v>
      </c>
      <c r="B167" s="103" t="s">
        <v>131</v>
      </c>
      <c r="C167" s="89"/>
      <c r="D167" s="110"/>
      <c r="E167" s="29"/>
      <c r="F167" s="30">
        <f>SUM(F168:F187)</f>
        <v>0</v>
      </c>
    </row>
    <row r="168" spans="1:6" x14ac:dyDescent="0.25">
      <c r="A168" s="97"/>
      <c r="B168" s="104" t="s">
        <v>65</v>
      </c>
      <c r="C168" s="105"/>
      <c r="D168" s="100"/>
      <c r="E168" s="25"/>
      <c r="F168" s="25"/>
    </row>
    <row r="169" spans="1:6" ht="28.5" x14ac:dyDescent="0.25">
      <c r="A169" s="97" t="s">
        <v>257</v>
      </c>
      <c r="B169" s="109" t="s">
        <v>134</v>
      </c>
      <c r="C169" s="99" t="s">
        <v>72</v>
      </c>
      <c r="D169" s="100">
        <f>2*1.8*0.2</f>
        <v>0.72000000000000008</v>
      </c>
      <c r="E169" s="25"/>
      <c r="F169" s="25">
        <f>D169*E169</f>
        <v>0</v>
      </c>
    </row>
    <row r="170" spans="1:6" x14ac:dyDescent="0.25">
      <c r="A170" s="97"/>
      <c r="B170" s="111" t="s">
        <v>136</v>
      </c>
      <c r="C170" s="99"/>
      <c r="D170" s="100"/>
      <c r="E170" s="25"/>
      <c r="F170" s="25"/>
    </row>
    <row r="171" spans="1:6" x14ac:dyDescent="0.25">
      <c r="A171" s="97"/>
      <c r="B171" s="98" t="s">
        <v>94</v>
      </c>
      <c r="C171" s="99"/>
      <c r="D171" s="100"/>
      <c r="E171" s="25"/>
      <c r="F171" s="25"/>
    </row>
    <row r="172" spans="1:6" x14ac:dyDescent="0.25">
      <c r="A172" s="97" t="s">
        <v>258</v>
      </c>
      <c r="B172" s="107" t="s">
        <v>96</v>
      </c>
      <c r="C172" s="99" t="s">
        <v>72</v>
      </c>
      <c r="D172" s="100">
        <f>2*1.8*0.05</f>
        <v>0.18000000000000002</v>
      </c>
      <c r="E172" s="25"/>
      <c r="F172" s="25">
        <f t="shared" ref="F172:F187" si="15">D172*E172</f>
        <v>0</v>
      </c>
    </row>
    <row r="173" spans="1:6" x14ac:dyDescent="0.25">
      <c r="A173" s="97"/>
      <c r="B173" s="98" t="s">
        <v>140</v>
      </c>
      <c r="C173" s="99"/>
      <c r="D173" s="100"/>
      <c r="E173" s="25"/>
      <c r="F173" s="25"/>
    </row>
    <row r="174" spans="1:6" x14ac:dyDescent="0.25">
      <c r="A174" s="97" t="s">
        <v>259</v>
      </c>
      <c r="B174" s="107" t="s">
        <v>100</v>
      </c>
      <c r="C174" s="99" t="s">
        <v>72</v>
      </c>
      <c r="D174" s="100">
        <f>2*1.8*0.2</f>
        <v>0.72000000000000008</v>
      </c>
      <c r="E174" s="25"/>
      <c r="F174" s="25">
        <f t="shared" si="15"/>
        <v>0</v>
      </c>
    </row>
    <row r="175" spans="1:6" x14ac:dyDescent="0.25">
      <c r="A175" s="97" t="s">
        <v>260</v>
      </c>
      <c r="B175" s="107" t="s">
        <v>102</v>
      </c>
      <c r="C175" s="99" t="s">
        <v>72</v>
      </c>
      <c r="D175" s="100">
        <f>((2*2*1.5*0.15)+(2*1.5*1.5*0.15))</f>
        <v>1.5749999999999997</v>
      </c>
      <c r="E175" s="25"/>
      <c r="F175" s="25">
        <f t="shared" si="15"/>
        <v>0</v>
      </c>
    </row>
    <row r="176" spans="1:6" x14ac:dyDescent="0.25">
      <c r="A176" s="97"/>
      <c r="B176" s="108" t="s">
        <v>144</v>
      </c>
      <c r="C176" s="99"/>
      <c r="D176" s="100"/>
      <c r="E176" s="25"/>
      <c r="F176" s="25"/>
    </row>
    <row r="177" spans="1:6" ht="28.5" x14ac:dyDescent="0.25">
      <c r="A177" s="97"/>
      <c r="B177" s="98" t="s">
        <v>106</v>
      </c>
      <c r="C177" s="99"/>
      <c r="D177" s="100"/>
      <c r="E177" s="25"/>
      <c r="F177" s="25"/>
    </row>
    <row r="178" spans="1:6" ht="28.5" x14ac:dyDescent="0.25">
      <c r="A178" s="97" t="s">
        <v>261</v>
      </c>
      <c r="B178" s="107" t="s">
        <v>108</v>
      </c>
      <c r="C178" s="99" t="s">
        <v>109</v>
      </c>
      <c r="D178" s="100">
        <f>D157/2</f>
        <v>12.5</v>
      </c>
      <c r="E178" s="25"/>
      <c r="F178" s="25">
        <f>D178*E178</f>
        <v>0</v>
      </c>
    </row>
    <row r="179" spans="1:6" ht="57" x14ac:dyDescent="0.25">
      <c r="A179" s="97"/>
      <c r="B179" s="98" t="s">
        <v>111</v>
      </c>
      <c r="C179" s="99"/>
      <c r="D179" s="100"/>
      <c r="E179" s="25"/>
      <c r="F179" s="25"/>
    </row>
    <row r="180" spans="1:6" x14ac:dyDescent="0.25">
      <c r="A180" s="97" t="s">
        <v>262</v>
      </c>
      <c r="B180" s="107" t="s">
        <v>113</v>
      </c>
      <c r="C180" s="99" t="s">
        <v>68</v>
      </c>
      <c r="D180" s="100">
        <f>((2*1.5*2)+(2*1.5*1.5))*2</f>
        <v>21</v>
      </c>
      <c r="E180" s="25"/>
      <c r="F180" s="25">
        <f t="shared" ref="F180" si="16">D180*E180</f>
        <v>0</v>
      </c>
    </row>
    <row r="181" spans="1:6" x14ac:dyDescent="0.25">
      <c r="A181" s="97" t="s">
        <v>263</v>
      </c>
      <c r="B181" s="107" t="s">
        <v>115</v>
      </c>
      <c r="C181" s="99" t="s">
        <v>68</v>
      </c>
      <c r="D181" s="100">
        <f>2*1.9*2</f>
        <v>7.6</v>
      </c>
      <c r="E181" s="25"/>
      <c r="F181" s="25">
        <f t="shared" si="15"/>
        <v>0</v>
      </c>
    </row>
    <row r="182" spans="1:6" x14ac:dyDescent="0.25">
      <c r="A182" s="97"/>
      <c r="B182" s="108" t="s">
        <v>117</v>
      </c>
      <c r="C182" s="99"/>
      <c r="D182" s="100"/>
      <c r="E182" s="25"/>
      <c r="F182" s="25"/>
    </row>
    <row r="183" spans="1:6" x14ac:dyDescent="0.25">
      <c r="A183" s="97" t="s">
        <v>264</v>
      </c>
      <c r="B183" s="107" t="s">
        <v>152</v>
      </c>
      <c r="C183" s="99" t="s">
        <v>68</v>
      </c>
      <c r="D183" s="100">
        <f>((2*2*1.5)+(2*1.5*1.5))</f>
        <v>10.5</v>
      </c>
      <c r="E183" s="25"/>
      <c r="F183" s="25">
        <f t="shared" si="15"/>
        <v>0</v>
      </c>
    </row>
    <row r="184" spans="1:6" x14ac:dyDescent="0.25">
      <c r="A184" s="97"/>
      <c r="B184" s="108" t="s">
        <v>121</v>
      </c>
      <c r="C184" s="99"/>
      <c r="D184" s="100"/>
      <c r="E184" s="25"/>
      <c r="F184" s="25"/>
    </row>
    <row r="185" spans="1:6" ht="42.75" x14ac:dyDescent="0.25">
      <c r="A185" s="97"/>
      <c r="B185" s="98" t="s">
        <v>123</v>
      </c>
      <c r="C185" s="99"/>
      <c r="D185" s="100"/>
      <c r="E185" s="25"/>
      <c r="F185" s="25"/>
    </row>
    <row r="186" spans="1:6" ht="42.75" x14ac:dyDescent="0.25">
      <c r="A186" s="97" t="s">
        <v>265</v>
      </c>
      <c r="B186" s="107" t="s">
        <v>156</v>
      </c>
      <c r="C186" s="99" t="s">
        <v>126</v>
      </c>
      <c r="D186" s="100">
        <v>12</v>
      </c>
      <c r="E186" s="25"/>
      <c r="F186" s="25">
        <f t="shared" si="15"/>
        <v>0</v>
      </c>
    </row>
    <row r="187" spans="1:6" ht="71.25" x14ac:dyDescent="0.25">
      <c r="A187" s="97" t="s">
        <v>266</v>
      </c>
      <c r="B187" s="107" t="s">
        <v>158</v>
      </c>
      <c r="C187" s="99" t="s">
        <v>159</v>
      </c>
      <c r="D187" s="100">
        <v>1</v>
      </c>
      <c r="E187" s="25"/>
      <c r="F187" s="25">
        <f t="shared" si="15"/>
        <v>0</v>
      </c>
    </row>
    <row r="188" spans="1:6" x14ac:dyDescent="0.25">
      <c r="A188" s="87" t="s">
        <v>267</v>
      </c>
      <c r="B188" s="88" t="s">
        <v>161</v>
      </c>
      <c r="C188" s="89"/>
      <c r="D188" s="110"/>
      <c r="E188" s="29"/>
      <c r="F188" s="30">
        <f>SUM(F189:F226)</f>
        <v>0</v>
      </c>
    </row>
    <row r="189" spans="1:6" x14ac:dyDescent="0.25">
      <c r="A189" s="97"/>
      <c r="B189" s="104" t="s">
        <v>65</v>
      </c>
      <c r="C189" s="105"/>
      <c r="D189" s="112"/>
      <c r="E189" s="31"/>
      <c r="F189" s="31"/>
    </row>
    <row r="190" spans="1:6" ht="28.5" x14ac:dyDescent="0.25">
      <c r="A190" s="97" t="s">
        <v>268</v>
      </c>
      <c r="B190" s="102" t="s">
        <v>164</v>
      </c>
      <c r="C190" s="99" t="s">
        <v>72</v>
      </c>
      <c r="D190" s="100">
        <f>3.14*0.95^2*1.5</f>
        <v>4.250775</v>
      </c>
      <c r="E190" s="32"/>
      <c r="F190" s="32">
        <f t="shared" ref="F190" si="17">D190*E190</f>
        <v>0</v>
      </c>
    </row>
    <row r="191" spans="1:6" x14ac:dyDescent="0.25">
      <c r="A191" s="97" t="s">
        <v>269</v>
      </c>
      <c r="B191" s="102" t="s">
        <v>166</v>
      </c>
      <c r="C191" s="99" t="s">
        <v>72</v>
      </c>
      <c r="D191" s="100">
        <f>3.14*0.95^2*2.2</f>
        <v>6.2344700000000008</v>
      </c>
      <c r="E191" s="10"/>
      <c r="F191" s="25">
        <f>D191*E191</f>
        <v>0</v>
      </c>
    </row>
    <row r="192" spans="1:6" ht="28.5" x14ac:dyDescent="0.25">
      <c r="A192" s="97" t="s">
        <v>270</v>
      </c>
      <c r="B192" s="102" t="s">
        <v>168</v>
      </c>
      <c r="C192" s="101" t="s">
        <v>72</v>
      </c>
      <c r="D192" s="100">
        <v>0.68</v>
      </c>
      <c r="E192" s="10"/>
      <c r="F192" s="25">
        <f t="shared" ref="F192" si="18">D192*E192</f>
        <v>0</v>
      </c>
    </row>
    <row r="193" spans="1:6" x14ac:dyDescent="0.25">
      <c r="A193" s="97"/>
      <c r="B193" s="108" t="s">
        <v>86</v>
      </c>
      <c r="C193" s="99"/>
      <c r="D193" s="100"/>
      <c r="E193" s="25"/>
      <c r="F193" s="25"/>
    </row>
    <row r="194" spans="1:6" x14ac:dyDescent="0.25">
      <c r="A194" s="97" t="s">
        <v>271</v>
      </c>
      <c r="B194" s="107" t="s">
        <v>171</v>
      </c>
      <c r="C194" s="101" t="s">
        <v>72</v>
      </c>
      <c r="D194" s="100">
        <f>3.14*3.7*(1.05^2-0.95^2)</f>
        <v>2.3236000000000008</v>
      </c>
      <c r="E194" s="25"/>
      <c r="F194" s="25">
        <f>D194*E194</f>
        <v>0</v>
      </c>
    </row>
    <row r="195" spans="1:6" x14ac:dyDescent="0.25">
      <c r="A195" s="97"/>
      <c r="B195" s="104" t="s">
        <v>136</v>
      </c>
      <c r="C195" s="99"/>
      <c r="D195" s="100"/>
      <c r="E195" s="10"/>
      <c r="F195" s="25"/>
    </row>
    <row r="196" spans="1:6" x14ac:dyDescent="0.25">
      <c r="A196" s="97"/>
      <c r="B196" s="98" t="s">
        <v>94</v>
      </c>
      <c r="C196" s="99"/>
      <c r="D196" s="100"/>
      <c r="E196" s="25"/>
      <c r="F196" s="25"/>
    </row>
    <row r="197" spans="1:6" x14ac:dyDescent="0.25">
      <c r="A197" s="97" t="s">
        <v>272</v>
      </c>
      <c r="B197" s="102" t="s">
        <v>175</v>
      </c>
      <c r="C197" s="101" t="s">
        <v>72</v>
      </c>
      <c r="D197" s="100">
        <f>3.14*0.95^2*0.05</f>
        <v>0.1416925</v>
      </c>
      <c r="E197" s="10"/>
      <c r="F197" s="25">
        <f>D197*E197</f>
        <v>0</v>
      </c>
    </row>
    <row r="198" spans="1:6" ht="28.5" x14ac:dyDescent="0.25">
      <c r="A198" s="97"/>
      <c r="B198" s="98" t="s">
        <v>98</v>
      </c>
      <c r="C198" s="99"/>
      <c r="D198" s="100"/>
      <c r="E198" s="10"/>
      <c r="F198" s="25"/>
    </row>
    <row r="199" spans="1:6" x14ac:dyDescent="0.25">
      <c r="A199" s="97" t="s">
        <v>273</v>
      </c>
      <c r="B199" s="102" t="s">
        <v>178</v>
      </c>
      <c r="C199" s="101" t="s">
        <v>72</v>
      </c>
      <c r="D199" s="100">
        <f>3.14*0.95^2*0.2</f>
        <v>0.56677</v>
      </c>
      <c r="E199" s="10"/>
      <c r="F199" s="25">
        <f t="shared" ref="F199:F221" si="19">D199*E199</f>
        <v>0</v>
      </c>
    </row>
    <row r="200" spans="1:6" ht="28.5" x14ac:dyDescent="0.25">
      <c r="A200" s="97" t="s">
        <v>274</v>
      </c>
      <c r="B200" s="102" t="s">
        <v>180</v>
      </c>
      <c r="C200" s="99" t="s">
        <v>72</v>
      </c>
      <c r="D200" s="100">
        <v>0.32</v>
      </c>
      <c r="E200" s="10"/>
      <c r="F200" s="25">
        <f t="shared" si="19"/>
        <v>0</v>
      </c>
    </row>
    <row r="201" spans="1:6" ht="28.5" x14ac:dyDescent="0.25">
      <c r="A201" s="97" t="s">
        <v>275</v>
      </c>
      <c r="B201" s="102" t="s">
        <v>182</v>
      </c>
      <c r="C201" s="99" t="s">
        <v>72</v>
      </c>
      <c r="D201" s="100">
        <v>0.32</v>
      </c>
      <c r="E201" s="10"/>
      <c r="F201" s="25">
        <f t="shared" si="19"/>
        <v>0</v>
      </c>
    </row>
    <row r="202" spans="1:6" ht="28.5" x14ac:dyDescent="0.25">
      <c r="A202" s="97" t="s">
        <v>276</v>
      </c>
      <c r="B202" s="102" t="s">
        <v>184</v>
      </c>
      <c r="C202" s="99" t="s">
        <v>72</v>
      </c>
      <c r="D202" s="100">
        <f>3.14*1.05^2*0.15</f>
        <v>0.51927749999999995</v>
      </c>
      <c r="E202" s="10"/>
      <c r="F202" s="25">
        <f t="shared" si="19"/>
        <v>0</v>
      </c>
    </row>
    <row r="203" spans="1:6" x14ac:dyDescent="0.25">
      <c r="A203" s="97"/>
      <c r="B203" s="108" t="s">
        <v>104</v>
      </c>
      <c r="C203" s="99"/>
      <c r="D203" s="100"/>
      <c r="E203" s="10"/>
      <c r="F203" s="25"/>
    </row>
    <row r="204" spans="1:6" ht="28.5" x14ac:dyDescent="0.25">
      <c r="A204" s="97"/>
      <c r="B204" s="98" t="s">
        <v>187</v>
      </c>
      <c r="C204" s="99"/>
      <c r="D204" s="100"/>
      <c r="E204" s="10"/>
      <c r="F204" s="25"/>
    </row>
    <row r="205" spans="1:6" x14ac:dyDescent="0.25">
      <c r="A205" s="91" t="s">
        <v>277</v>
      </c>
      <c r="B205" s="109" t="s">
        <v>189</v>
      </c>
      <c r="C205" s="101" t="s">
        <v>190</v>
      </c>
      <c r="D205" s="96">
        <v>25</v>
      </c>
      <c r="E205" s="15"/>
      <c r="F205" s="33">
        <f t="shared" si="19"/>
        <v>0</v>
      </c>
    </row>
    <row r="206" spans="1:6" x14ac:dyDescent="0.25">
      <c r="A206" s="91" t="s">
        <v>278</v>
      </c>
      <c r="B206" s="109" t="s">
        <v>192</v>
      </c>
      <c r="C206" s="101" t="s">
        <v>190</v>
      </c>
      <c r="D206" s="96">
        <v>35</v>
      </c>
      <c r="E206" s="15"/>
      <c r="F206" s="33">
        <f t="shared" si="19"/>
        <v>0</v>
      </c>
    </row>
    <row r="207" spans="1:6" ht="42.75" x14ac:dyDescent="0.25">
      <c r="A207" s="97"/>
      <c r="B207" s="98" t="s">
        <v>194</v>
      </c>
      <c r="C207" s="99"/>
      <c r="D207" s="100"/>
      <c r="E207" s="10"/>
      <c r="F207" s="25"/>
    </row>
    <row r="208" spans="1:6" x14ac:dyDescent="0.25">
      <c r="A208" s="97" t="s">
        <v>279</v>
      </c>
      <c r="B208" s="107" t="s">
        <v>196</v>
      </c>
      <c r="C208" s="99" t="s">
        <v>68</v>
      </c>
      <c r="D208" s="100">
        <f>4*(3.14*0.95^2)</f>
        <v>11.3354</v>
      </c>
      <c r="E208" s="10"/>
      <c r="F208" s="25">
        <f t="shared" si="19"/>
        <v>0</v>
      </c>
    </row>
    <row r="209" spans="1:6" x14ac:dyDescent="0.25">
      <c r="A209" s="97"/>
      <c r="B209" s="108" t="s">
        <v>117</v>
      </c>
      <c r="C209" s="99"/>
      <c r="D209" s="100"/>
      <c r="E209" s="10"/>
      <c r="F209" s="25" t="s">
        <v>198</v>
      </c>
    </row>
    <row r="210" spans="1:6" x14ac:dyDescent="0.25">
      <c r="A210" s="97" t="s">
        <v>280</v>
      </c>
      <c r="B210" s="107" t="s">
        <v>200</v>
      </c>
      <c r="C210" s="99" t="s">
        <v>68</v>
      </c>
      <c r="D210" s="100">
        <f>(2*3.14*0.95+2*3.14*0.75)*0.3</f>
        <v>3.2027999999999999</v>
      </c>
      <c r="E210" s="10"/>
      <c r="F210" s="25">
        <f t="shared" si="19"/>
        <v>0</v>
      </c>
    </row>
    <row r="211" spans="1:6" x14ac:dyDescent="0.25">
      <c r="A211" s="97" t="s">
        <v>281</v>
      </c>
      <c r="B211" s="107" t="s">
        <v>202</v>
      </c>
      <c r="C211" s="99" t="s">
        <v>68</v>
      </c>
      <c r="D211" s="100">
        <f>(2*3.14*0.95+2*3.14*0.75)*0.3</f>
        <v>3.2027999999999999</v>
      </c>
      <c r="E211" s="10"/>
      <c r="F211" s="25">
        <f t="shared" si="19"/>
        <v>0</v>
      </c>
    </row>
    <row r="212" spans="1:6" x14ac:dyDescent="0.25">
      <c r="A212" s="97" t="s">
        <v>282</v>
      </c>
      <c r="B212" s="107" t="s">
        <v>204</v>
      </c>
      <c r="C212" s="99" t="s">
        <v>68</v>
      </c>
      <c r="D212" s="100">
        <f>2*3.14*1.05*0.15</f>
        <v>0.98909999999999998</v>
      </c>
      <c r="E212" s="10"/>
      <c r="F212" s="25">
        <f t="shared" si="19"/>
        <v>0</v>
      </c>
    </row>
    <row r="213" spans="1:6" x14ac:dyDescent="0.25">
      <c r="A213" s="97"/>
      <c r="B213" s="108" t="s">
        <v>206</v>
      </c>
      <c r="C213" s="99"/>
      <c r="D213" s="100"/>
      <c r="E213" s="10"/>
      <c r="F213" s="25"/>
    </row>
    <row r="214" spans="1:6" ht="42.75" x14ac:dyDescent="0.25">
      <c r="A214" s="97"/>
      <c r="B214" s="98" t="s">
        <v>208</v>
      </c>
      <c r="C214" s="99"/>
      <c r="D214" s="100"/>
      <c r="E214" s="10"/>
      <c r="F214" s="25"/>
    </row>
    <row r="215" spans="1:6" x14ac:dyDescent="0.25">
      <c r="A215" s="97" t="s">
        <v>283</v>
      </c>
      <c r="B215" s="107" t="s">
        <v>210</v>
      </c>
      <c r="C215" s="99" t="s">
        <v>68</v>
      </c>
      <c r="D215" s="100">
        <f>2*3.14*0.95*(3.55+0.25)</f>
        <v>22.6708</v>
      </c>
      <c r="E215" s="10"/>
      <c r="F215" s="25">
        <f t="shared" si="19"/>
        <v>0</v>
      </c>
    </row>
    <row r="216" spans="1:6" ht="28.5" x14ac:dyDescent="0.25">
      <c r="A216" s="97" t="s">
        <v>284</v>
      </c>
      <c r="B216" s="107" t="s">
        <v>212</v>
      </c>
      <c r="C216" s="99" t="s">
        <v>68</v>
      </c>
      <c r="D216" s="100">
        <f>2*3.14*1.075*(0.15)</f>
        <v>1.0126500000000001</v>
      </c>
      <c r="E216" s="10"/>
      <c r="F216" s="25">
        <f t="shared" si="19"/>
        <v>0</v>
      </c>
    </row>
    <row r="217" spans="1:6" x14ac:dyDescent="0.25">
      <c r="A217" s="97"/>
      <c r="B217" s="108" t="s">
        <v>214</v>
      </c>
      <c r="C217" s="99"/>
      <c r="D217" s="100"/>
      <c r="E217" s="10"/>
      <c r="F217" s="25"/>
    </row>
    <row r="218" spans="1:6" x14ac:dyDescent="0.25">
      <c r="A218" s="97" t="s">
        <v>285</v>
      </c>
      <c r="B218" s="107" t="s">
        <v>216</v>
      </c>
      <c r="C218" s="99" t="s">
        <v>68</v>
      </c>
      <c r="D218" s="100">
        <f>((2*3.14*0.75)*(3.55+0.55))</f>
        <v>19.311</v>
      </c>
      <c r="E218" s="10"/>
      <c r="F218" s="25">
        <f t="shared" ref="F218:F219" si="20">D218*E218</f>
        <v>0</v>
      </c>
    </row>
    <row r="219" spans="1:6" ht="28.5" x14ac:dyDescent="0.25">
      <c r="A219" s="97" t="s">
        <v>286</v>
      </c>
      <c r="B219" s="107" t="s">
        <v>218</v>
      </c>
      <c r="C219" s="99" t="s">
        <v>68</v>
      </c>
      <c r="D219" s="100">
        <f>(2*3.14*1*(0.55-0.15))+(2*3.14*1.2*0.15)+((3.14*1.2^2)-(3.14*1^2))</f>
        <v>5.0240000000000009</v>
      </c>
      <c r="E219" s="10"/>
      <c r="F219" s="25">
        <f t="shared" si="20"/>
        <v>0</v>
      </c>
    </row>
    <row r="220" spans="1:6" x14ac:dyDescent="0.25">
      <c r="A220" s="97"/>
      <c r="B220" s="108" t="s">
        <v>220</v>
      </c>
      <c r="C220" s="99"/>
      <c r="D220" s="100"/>
      <c r="E220" s="10"/>
      <c r="F220" s="25"/>
    </row>
    <row r="221" spans="1:6" ht="28.5" x14ac:dyDescent="0.25">
      <c r="A221" s="97" t="s">
        <v>287</v>
      </c>
      <c r="B221" s="107" t="s">
        <v>222</v>
      </c>
      <c r="C221" s="99" t="s">
        <v>159</v>
      </c>
      <c r="D221" s="100">
        <v>1</v>
      </c>
      <c r="E221" s="10"/>
      <c r="F221" s="25">
        <f t="shared" si="19"/>
        <v>0</v>
      </c>
    </row>
    <row r="222" spans="1:6" x14ac:dyDescent="0.25">
      <c r="A222" s="97"/>
      <c r="B222" s="108" t="s">
        <v>224</v>
      </c>
      <c r="C222" s="99"/>
      <c r="D222" s="100"/>
      <c r="E222" s="10"/>
      <c r="F222" s="25"/>
    </row>
    <row r="223" spans="1:6" ht="28.5" x14ac:dyDescent="0.25">
      <c r="A223" s="97"/>
      <c r="B223" s="98" t="s">
        <v>226</v>
      </c>
      <c r="C223" s="99"/>
      <c r="D223" s="100"/>
      <c r="E223" s="10"/>
      <c r="F223" s="25"/>
    </row>
    <row r="224" spans="1:6" ht="42.75" x14ac:dyDescent="0.25">
      <c r="A224" s="97" t="s">
        <v>288</v>
      </c>
      <c r="B224" s="107" t="s">
        <v>228</v>
      </c>
      <c r="C224" s="99" t="s">
        <v>159</v>
      </c>
      <c r="D224" s="100">
        <v>1</v>
      </c>
      <c r="E224" s="10"/>
      <c r="F224" s="25">
        <f t="shared" ref="F224:F226" si="21">D224*E224</f>
        <v>0</v>
      </c>
    </row>
    <row r="225" spans="1:6" x14ac:dyDescent="0.25">
      <c r="A225" s="97"/>
      <c r="B225" s="108" t="s">
        <v>230</v>
      </c>
      <c r="C225" s="99"/>
      <c r="D225" s="100"/>
      <c r="E225" s="10"/>
      <c r="F225" s="25"/>
    </row>
    <row r="226" spans="1:6" x14ac:dyDescent="0.25">
      <c r="A226" s="97" t="s">
        <v>289</v>
      </c>
      <c r="B226" s="102" t="s">
        <v>232</v>
      </c>
      <c r="C226" s="99" t="s">
        <v>159</v>
      </c>
      <c r="D226" s="100">
        <v>1</v>
      </c>
      <c r="E226" s="25"/>
      <c r="F226" s="25">
        <f t="shared" si="21"/>
        <v>0</v>
      </c>
    </row>
    <row r="227" spans="1:6" ht="30" x14ac:dyDescent="0.25">
      <c r="A227" s="83" t="s">
        <v>290</v>
      </c>
      <c r="B227" s="115" t="s">
        <v>291</v>
      </c>
      <c r="C227" s="116"/>
      <c r="D227" s="117"/>
      <c r="E227" s="19"/>
      <c r="F227" s="19">
        <f>SUM(F228:F260)/2</f>
        <v>0</v>
      </c>
    </row>
    <row r="228" spans="1:6" x14ac:dyDescent="0.25">
      <c r="A228" s="118"/>
      <c r="B228" s="119" t="s">
        <v>292</v>
      </c>
      <c r="C228" s="120"/>
      <c r="D228" s="121"/>
      <c r="E228" s="36"/>
      <c r="F228" s="36">
        <f>SUM(F229:F230)</f>
        <v>0</v>
      </c>
    </row>
    <row r="229" spans="1:6" x14ac:dyDescent="0.25">
      <c r="A229" s="122"/>
      <c r="B229" s="108" t="s">
        <v>293</v>
      </c>
      <c r="C229" s="106"/>
      <c r="D229" s="99"/>
      <c r="E229" s="10"/>
      <c r="F229" s="10"/>
    </row>
    <row r="230" spans="1:6" x14ac:dyDescent="0.25">
      <c r="A230" s="99" t="s">
        <v>294</v>
      </c>
      <c r="B230" s="107" t="s">
        <v>295</v>
      </c>
      <c r="C230" s="100">
        <v>100</v>
      </c>
      <c r="D230" s="99" t="s">
        <v>68</v>
      </c>
      <c r="E230" s="25"/>
      <c r="F230" s="25">
        <f t="shared" ref="F230" si="22">E230*C230</f>
        <v>0</v>
      </c>
    </row>
    <row r="231" spans="1:6" x14ac:dyDescent="0.25">
      <c r="A231" s="118"/>
      <c r="B231" s="119" t="s">
        <v>296</v>
      </c>
      <c r="C231" s="120"/>
      <c r="D231" s="121"/>
      <c r="E231" s="36"/>
      <c r="F231" s="36">
        <f>SUM(F233:F245)</f>
        <v>0</v>
      </c>
    </row>
    <row r="232" spans="1:6" ht="42.75" x14ac:dyDescent="0.25">
      <c r="A232" s="118"/>
      <c r="B232" s="123" t="s">
        <v>297</v>
      </c>
      <c r="C232" s="120"/>
      <c r="D232" s="121"/>
      <c r="E232" s="36"/>
      <c r="F232" s="36"/>
    </row>
    <row r="233" spans="1:6" ht="28.5" x14ac:dyDescent="0.25">
      <c r="A233" s="99" t="s">
        <v>298</v>
      </c>
      <c r="B233" s="124" t="s">
        <v>299</v>
      </c>
      <c r="C233" s="106">
        <v>1</v>
      </c>
      <c r="D233" s="125" t="s">
        <v>20</v>
      </c>
      <c r="E233" s="37"/>
      <c r="F233" s="25">
        <f t="shared" ref="F233:F245" si="23">E233*C233</f>
        <v>0</v>
      </c>
    </row>
    <row r="234" spans="1:6" ht="28.5" x14ac:dyDescent="0.25">
      <c r="A234" s="99" t="s">
        <v>300</v>
      </c>
      <c r="B234" s="124" t="s">
        <v>301</v>
      </c>
      <c r="C234" s="106">
        <v>125</v>
      </c>
      <c r="D234" s="125" t="s">
        <v>126</v>
      </c>
      <c r="E234" s="37"/>
      <c r="F234" s="25">
        <f t="shared" si="23"/>
        <v>0</v>
      </c>
    </row>
    <row r="235" spans="1:6" ht="29.25" x14ac:dyDescent="0.25">
      <c r="A235" s="99" t="s">
        <v>302</v>
      </c>
      <c r="B235" s="126" t="s">
        <v>303</v>
      </c>
      <c r="C235" s="100">
        <v>97.68</v>
      </c>
      <c r="D235" s="125" t="s">
        <v>126</v>
      </c>
      <c r="E235" s="37"/>
      <c r="F235" s="25">
        <f t="shared" si="23"/>
        <v>0</v>
      </c>
    </row>
    <row r="236" spans="1:6" ht="43.5" x14ac:dyDescent="0.25">
      <c r="A236" s="99" t="s">
        <v>304</v>
      </c>
      <c r="B236" s="126" t="s">
        <v>305</v>
      </c>
      <c r="C236" s="100">
        <v>1</v>
      </c>
      <c r="D236" s="127" t="s">
        <v>20</v>
      </c>
      <c r="E236" s="37"/>
      <c r="F236" s="25">
        <f t="shared" si="23"/>
        <v>0</v>
      </c>
    </row>
    <row r="237" spans="1:6" ht="29.25" x14ac:dyDescent="0.25">
      <c r="A237" s="99" t="s">
        <v>306</v>
      </c>
      <c r="B237" s="126" t="s">
        <v>307</v>
      </c>
      <c r="C237" s="100">
        <v>387.9</v>
      </c>
      <c r="D237" s="99" t="s">
        <v>68</v>
      </c>
      <c r="E237" s="37"/>
      <c r="F237" s="25">
        <f t="shared" si="23"/>
        <v>0</v>
      </c>
    </row>
    <row r="238" spans="1:6" x14ac:dyDescent="0.25">
      <c r="A238" s="105"/>
      <c r="B238" s="128" t="s">
        <v>308</v>
      </c>
      <c r="C238" s="106"/>
      <c r="D238" s="125"/>
      <c r="E238" s="38"/>
      <c r="F238" s="25"/>
    </row>
    <row r="239" spans="1:6" ht="42.75" x14ac:dyDescent="0.25">
      <c r="A239" s="99" t="s">
        <v>309</v>
      </c>
      <c r="B239" s="102" t="s">
        <v>310</v>
      </c>
      <c r="C239" s="106">
        <v>505.39</v>
      </c>
      <c r="D239" s="125" t="s">
        <v>68</v>
      </c>
      <c r="E239" s="37"/>
      <c r="F239" s="25">
        <f t="shared" si="23"/>
        <v>0</v>
      </c>
    </row>
    <row r="240" spans="1:6" ht="28.5" x14ac:dyDescent="0.25">
      <c r="A240" s="99" t="s">
        <v>311</v>
      </c>
      <c r="B240" s="129" t="s">
        <v>312</v>
      </c>
      <c r="C240" s="106">
        <v>49</v>
      </c>
      <c r="D240" s="125" t="s">
        <v>126</v>
      </c>
      <c r="E240" s="37"/>
      <c r="F240" s="25">
        <f t="shared" si="23"/>
        <v>0</v>
      </c>
    </row>
    <row r="241" spans="1:6" ht="71.25" x14ac:dyDescent="0.25">
      <c r="A241" s="99" t="s">
        <v>313</v>
      </c>
      <c r="B241" s="102" t="s">
        <v>314</v>
      </c>
      <c r="C241" s="105">
        <v>104</v>
      </c>
      <c r="D241" s="105" t="s">
        <v>126</v>
      </c>
      <c r="E241" s="32"/>
      <c r="F241" s="25">
        <f t="shared" si="23"/>
        <v>0</v>
      </c>
    </row>
    <row r="242" spans="1:6" ht="57" x14ac:dyDescent="0.25">
      <c r="A242" s="99" t="s">
        <v>315</v>
      </c>
      <c r="B242" s="107" t="s">
        <v>316</v>
      </c>
      <c r="C242" s="106">
        <v>1</v>
      </c>
      <c r="D242" s="105" t="s">
        <v>317</v>
      </c>
      <c r="E242" s="32"/>
      <c r="F242" s="25">
        <f t="shared" si="23"/>
        <v>0</v>
      </c>
    </row>
    <row r="243" spans="1:6" x14ac:dyDescent="0.25">
      <c r="A243" s="105"/>
      <c r="B243" s="128" t="s">
        <v>318</v>
      </c>
      <c r="C243" s="106"/>
      <c r="D243" s="125"/>
      <c r="E243" s="37"/>
      <c r="F243" s="25">
        <f t="shared" si="23"/>
        <v>0</v>
      </c>
    </row>
    <row r="244" spans="1:6" ht="28.5" x14ac:dyDescent="0.25">
      <c r="A244" s="99" t="s">
        <v>319</v>
      </c>
      <c r="B244" s="95" t="s">
        <v>320</v>
      </c>
      <c r="C244" s="106">
        <v>19</v>
      </c>
      <c r="D244" s="125" t="s">
        <v>126</v>
      </c>
      <c r="E244" s="32"/>
      <c r="F244" s="25">
        <f t="shared" si="23"/>
        <v>0</v>
      </c>
    </row>
    <row r="245" spans="1:6" ht="57" x14ac:dyDescent="0.25">
      <c r="A245" s="99" t="s">
        <v>321</v>
      </c>
      <c r="B245" s="95" t="s">
        <v>322</v>
      </c>
      <c r="C245" s="100">
        <v>1</v>
      </c>
      <c r="D245" s="105" t="s">
        <v>323</v>
      </c>
      <c r="E245" s="39"/>
      <c r="F245" s="25">
        <f t="shared" si="23"/>
        <v>0</v>
      </c>
    </row>
    <row r="246" spans="1:6" x14ac:dyDescent="0.25">
      <c r="A246" s="118"/>
      <c r="B246" s="119" t="s">
        <v>324</v>
      </c>
      <c r="C246" s="120"/>
      <c r="D246" s="121"/>
      <c r="E246" s="36"/>
      <c r="F246" s="36">
        <f>SUM(F247:F252)</f>
        <v>0</v>
      </c>
    </row>
    <row r="247" spans="1:6" ht="71.25" x14ac:dyDescent="0.25">
      <c r="A247" s="99"/>
      <c r="B247" s="130" t="s">
        <v>325</v>
      </c>
      <c r="C247" s="106"/>
      <c r="D247" s="99"/>
      <c r="E247" s="10"/>
      <c r="F247" s="25"/>
    </row>
    <row r="248" spans="1:6" x14ac:dyDescent="0.25">
      <c r="A248" s="122"/>
      <c r="B248" s="108" t="s">
        <v>326</v>
      </c>
      <c r="C248" s="106"/>
      <c r="D248" s="99"/>
      <c r="E248" s="10"/>
      <c r="F248" s="25"/>
    </row>
    <row r="249" spans="1:6" ht="43.5" x14ac:dyDescent="0.25">
      <c r="A249" s="99" t="s">
        <v>327</v>
      </c>
      <c r="B249" s="126" t="s">
        <v>328</v>
      </c>
      <c r="C249" s="106">
        <v>4</v>
      </c>
      <c r="D249" s="99" t="s">
        <v>323</v>
      </c>
      <c r="E249" s="10"/>
      <c r="F249" s="25">
        <f t="shared" ref="F249:F253" si="24">E249*C249</f>
        <v>0</v>
      </c>
    </row>
    <row r="250" spans="1:6" x14ac:dyDescent="0.25">
      <c r="A250" s="105"/>
      <c r="B250" s="108" t="s">
        <v>329</v>
      </c>
      <c r="C250" s="106"/>
      <c r="D250" s="105"/>
      <c r="E250" s="10"/>
      <c r="F250" s="25"/>
    </row>
    <row r="251" spans="1:6" ht="71.25" x14ac:dyDescent="0.25">
      <c r="A251" s="105"/>
      <c r="B251" s="98" t="s">
        <v>330</v>
      </c>
      <c r="C251" s="106"/>
      <c r="D251" s="105"/>
      <c r="E251" s="39"/>
      <c r="F251" s="25"/>
    </row>
    <row r="252" spans="1:6" ht="43.5" x14ac:dyDescent="0.25">
      <c r="A252" s="99" t="s">
        <v>331</v>
      </c>
      <c r="B252" s="126" t="s">
        <v>332</v>
      </c>
      <c r="C252" s="106">
        <v>1</v>
      </c>
      <c r="D252" s="105" t="s">
        <v>323</v>
      </c>
      <c r="E252" s="39"/>
      <c r="F252" s="25">
        <f t="shared" si="24"/>
        <v>0</v>
      </c>
    </row>
    <row r="253" spans="1:6" ht="29.25" x14ac:dyDescent="0.25">
      <c r="A253" s="99" t="s">
        <v>333</v>
      </c>
      <c r="B253" s="126" t="s">
        <v>334</v>
      </c>
      <c r="C253" s="100">
        <v>1</v>
      </c>
      <c r="D253" s="99" t="s">
        <v>317</v>
      </c>
      <c r="E253" s="39"/>
      <c r="F253" s="25">
        <f t="shared" si="24"/>
        <v>0</v>
      </c>
    </row>
    <row r="254" spans="1:6" x14ac:dyDescent="0.25">
      <c r="A254" s="118"/>
      <c r="B254" s="119" t="s">
        <v>335</v>
      </c>
      <c r="C254" s="120"/>
      <c r="D254" s="121"/>
      <c r="E254" s="36"/>
      <c r="F254" s="36">
        <f>SUM(F255:F260)</f>
        <v>0</v>
      </c>
    </row>
    <row r="255" spans="1:6" x14ac:dyDescent="0.25">
      <c r="A255" s="101"/>
      <c r="B255" s="131" t="s">
        <v>336</v>
      </c>
      <c r="C255" s="132"/>
      <c r="D255" s="93"/>
      <c r="E255" s="15"/>
      <c r="F255" s="15"/>
    </row>
    <row r="256" spans="1:6" ht="28.5" x14ac:dyDescent="0.25">
      <c r="A256" s="99" t="s">
        <v>337</v>
      </c>
      <c r="B256" s="95" t="s">
        <v>338</v>
      </c>
      <c r="C256" s="133">
        <v>494.51</v>
      </c>
      <c r="D256" s="93" t="s">
        <v>68</v>
      </c>
      <c r="E256" s="33"/>
      <c r="F256" s="25">
        <f t="shared" ref="F256:F260" si="25">E256*C256</f>
        <v>0</v>
      </c>
    </row>
    <row r="257" spans="1:6" ht="42.75" x14ac:dyDescent="0.25">
      <c r="A257" s="99" t="s">
        <v>339</v>
      </c>
      <c r="B257" s="95" t="s">
        <v>340</v>
      </c>
      <c r="C257" s="133">
        <v>221.34399999999999</v>
      </c>
      <c r="D257" s="93" t="s">
        <v>68</v>
      </c>
      <c r="E257" s="33"/>
      <c r="F257" s="25">
        <f t="shared" si="25"/>
        <v>0</v>
      </c>
    </row>
    <row r="258" spans="1:6" ht="28.5" x14ac:dyDescent="0.25">
      <c r="A258" s="99" t="s">
        <v>341</v>
      </c>
      <c r="B258" s="95" t="s">
        <v>342</v>
      </c>
      <c r="C258" s="133">
        <v>2</v>
      </c>
      <c r="D258" s="93" t="s">
        <v>323</v>
      </c>
      <c r="E258" s="33"/>
      <c r="F258" s="25">
        <f t="shared" si="25"/>
        <v>0</v>
      </c>
    </row>
    <row r="259" spans="1:6" ht="28.5" x14ac:dyDescent="0.25">
      <c r="A259" s="99" t="s">
        <v>343</v>
      </c>
      <c r="B259" s="95" t="s">
        <v>344</v>
      </c>
      <c r="C259" s="133">
        <v>27</v>
      </c>
      <c r="D259" s="93" t="s">
        <v>323</v>
      </c>
      <c r="E259" s="33"/>
      <c r="F259" s="25">
        <f t="shared" si="25"/>
        <v>0</v>
      </c>
    </row>
    <row r="260" spans="1:6" ht="28.5" x14ac:dyDescent="0.25">
      <c r="A260" s="99" t="s">
        <v>345</v>
      </c>
      <c r="B260" s="95" t="s">
        <v>346</v>
      </c>
      <c r="C260" s="133">
        <v>12</v>
      </c>
      <c r="D260" s="93" t="s">
        <v>323</v>
      </c>
      <c r="E260" s="33"/>
      <c r="F260" s="25">
        <f t="shared" si="25"/>
        <v>0</v>
      </c>
    </row>
    <row r="261" spans="1:6" x14ac:dyDescent="0.25">
      <c r="A261" s="83"/>
      <c r="B261" s="115" t="s">
        <v>347</v>
      </c>
      <c r="C261" s="116"/>
      <c r="D261" s="134"/>
      <c r="E261" s="19"/>
      <c r="F261" s="20"/>
    </row>
    <row r="262" spans="1:6" ht="28.5" x14ac:dyDescent="0.25">
      <c r="A262" s="83" t="str">
        <f>A227</f>
        <v>BILL NO. 4</v>
      </c>
      <c r="B262" s="135" t="str">
        <f>B227</f>
        <v>BOQ - GOSFAMI PS - REHABILITATION OF ONE CLASSROOM BLOCK WITH  FOUR CLASSES AND TWO OFFICES ATTACHED</v>
      </c>
      <c r="C262" s="106">
        <v>1</v>
      </c>
      <c r="D262" s="68" t="s">
        <v>348</v>
      </c>
      <c r="E262" s="19">
        <f>F227</f>
        <v>0</v>
      </c>
      <c r="F262" s="10">
        <f>E262*C262</f>
        <v>0</v>
      </c>
    </row>
    <row r="263" spans="1:6" x14ac:dyDescent="0.25">
      <c r="A263" s="40"/>
      <c r="B263" s="41"/>
      <c r="C263" s="42" t="s">
        <v>349</v>
      </c>
      <c r="D263" s="42"/>
      <c r="E263" s="42"/>
      <c r="F263" s="19">
        <f>SUM(F262:F262)</f>
        <v>0</v>
      </c>
    </row>
    <row r="264" spans="1:6" x14ac:dyDescent="0.25">
      <c r="A264" s="23"/>
      <c r="B264" s="26"/>
      <c r="C264" s="43"/>
      <c r="D264" s="44"/>
      <c r="E264" s="45"/>
      <c r="F264" s="46"/>
    </row>
    <row r="265" spans="1:6" x14ac:dyDescent="0.25">
      <c r="A265" s="47"/>
      <c r="B265" s="48" t="s">
        <v>347</v>
      </c>
      <c r="C265" s="48"/>
      <c r="D265" s="48"/>
      <c r="E265" s="48"/>
      <c r="F265" s="48"/>
    </row>
    <row r="266" spans="1:6" x14ac:dyDescent="0.25">
      <c r="A266" s="34" t="str">
        <f>A6</f>
        <v>BILL NO. 1</v>
      </c>
      <c r="B266" s="26" t="str">
        <f>B6</f>
        <v>PRELIMINARIES</v>
      </c>
      <c r="C266" s="43" t="s">
        <v>5</v>
      </c>
      <c r="D266" s="44">
        <v>1</v>
      </c>
      <c r="E266" s="45">
        <f>F6</f>
        <v>0</v>
      </c>
      <c r="F266" s="49">
        <f>D266*E266</f>
        <v>0</v>
      </c>
    </row>
    <row r="267" spans="1:6" x14ac:dyDescent="0.25">
      <c r="A267" s="34" t="str">
        <f>A36</f>
        <v xml:space="preserve">BILL NO.2 </v>
      </c>
      <c r="B267" s="28" t="s">
        <v>350</v>
      </c>
      <c r="C267" s="43" t="s">
        <v>5</v>
      </c>
      <c r="D267" s="44">
        <v>1</v>
      </c>
      <c r="E267" s="50">
        <f>F36</f>
        <v>0</v>
      </c>
      <c r="F267" s="51">
        <f>D267*E267</f>
        <v>0</v>
      </c>
    </row>
    <row r="268" spans="1:6" x14ac:dyDescent="0.25">
      <c r="A268" s="34" t="str">
        <f>A132</f>
        <v>BILL NO.3</v>
      </c>
      <c r="B268" s="28" t="s">
        <v>234</v>
      </c>
      <c r="C268" s="43" t="s">
        <v>5</v>
      </c>
      <c r="D268" s="44">
        <v>1</v>
      </c>
      <c r="E268" s="50">
        <f>F132</f>
        <v>0</v>
      </c>
      <c r="F268" s="51">
        <f>D268*E268</f>
        <v>0</v>
      </c>
    </row>
    <row r="269" spans="1:6" ht="28.5" x14ac:dyDescent="0.25">
      <c r="A269" s="34" t="str">
        <f>A227</f>
        <v>BILL NO. 4</v>
      </c>
      <c r="B269" s="28" t="str">
        <f>B227</f>
        <v>BOQ - GOSFAMI PS - REHABILITATION OF ONE CLASSROOM BLOCK WITH  FOUR CLASSES AND TWO OFFICES ATTACHED</v>
      </c>
      <c r="C269" s="43" t="s">
        <v>5</v>
      </c>
      <c r="D269" s="44">
        <v>1</v>
      </c>
      <c r="E269" s="50">
        <f>F227</f>
        <v>0</v>
      </c>
      <c r="F269" s="50">
        <f>D269*E269</f>
        <v>0</v>
      </c>
    </row>
    <row r="270" spans="1:6" x14ac:dyDescent="0.25">
      <c r="A270" s="52"/>
      <c r="B270" s="53" t="s">
        <v>349</v>
      </c>
      <c r="C270" s="53"/>
      <c r="D270" s="53"/>
      <c r="E270" s="53"/>
      <c r="F270" s="54">
        <f>SUM(F266:F269)</f>
        <v>0</v>
      </c>
    </row>
  </sheetData>
  <sheetProtection algorithmName="SHA-512" hashValue="wDFFkdUsKydLmquoqSF7xkfVqkm5mpW2HDf7cNFpOYuq1vEoOTv4RS9U6YKs0FZTOhvaz5CyIhuFCviYk5U0bg==" saltValue="vXXcY5R9TolQ0ypXNQ70aw==" spinCount="100000" sheet="1" objects="1" scenarios="1"/>
  <mergeCells count="7">
    <mergeCell ref="B265:F265"/>
    <mergeCell ref="B270:E270"/>
    <mergeCell ref="A1:F1"/>
    <mergeCell ref="A2:F2"/>
    <mergeCell ref="B3:E3"/>
    <mergeCell ref="B4:E4"/>
    <mergeCell ref="C263:E263"/>
  </mergeCells>
  <pageMargins left="0.7" right="0.7" top="0.75" bottom="0.75" header="0.3" footer="0.3"/>
  <pageSetup paperSize="9" scale="6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49C14D6E452D4D985F2F3C00D6D291" ma:contentTypeVersion="19" ma:contentTypeDescription="Create a new document." ma:contentTypeScope="" ma:versionID="03709a5af804bc5f3776166a920927e0">
  <xsd:schema xmlns:xsd="http://www.w3.org/2001/XMLSchema" xmlns:xs="http://www.w3.org/2001/XMLSchema" xmlns:p="http://schemas.microsoft.com/office/2006/metadata/properties" xmlns:ns1="http://schemas.microsoft.com/sharepoint/v3" xmlns:ns2="2b198572-fe03-4e02-95fc-2624567f0a4d" xmlns:ns3="67f1c9f4-a9df-4a2c-8908-dc0596f28c56" targetNamespace="http://schemas.microsoft.com/office/2006/metadata/properties" ma:root="true" ma:fieldsID="7118e0d5649c79252dd5760f5721e48f" ns1:_="" ns2:_="" ns3:_="">
    <xsd:import namespace="http://schemas.microsoft.com/sharepoint/v3"/>
    <xsd:import namespace="2b198572-fe03-4e02-95fc-2624567f0a4d"/>
    <xsd:import namespace="67f1c9f4-a9df-4a2c-8908-dc0596f28c5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Unified Compliance Policy Properties" ma:hidden="true" ma:internalName="_ip_UnifiedCompliancePolicyProperties">
      <xsd:simpleType>
        <xsd:restriction base="dms:Note"/>
      </xsd:simpleType>
    </xsd:element>
    <xsd:element name="_ip_UnifiedCompliancePolicyUIAction" ma:index="2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198572-fe03-4e02-95fc-2624567f0a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53f610b-9ee9-4302-9a9e-eaae0f0c7bd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f1c9f4-a9df-4a2c-8908-dc0596f28c5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3db5770-a543-44d9-90d7-23b0adc245c8}" ma:internalName="TaxCatchAll" ma:showField="CatchAllData" ma:web="67f1c9f4-a9df-4a2c-8908-dc0596f28c5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84288C-927F-4C2D-91E3-9D571C6B52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b198572-fe03-4e02-95fc-2624567f0a4d"/>
    <ds:schemaRef ds:uri="67f1c9f4-a9df-4a2c-8908-dc0596f28c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BE7E08-53F9-4771-A66A-7F75C44834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Tender No.12_Renk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GORDON Onji Charles Christopher</dc:creator>
  <cp:keywords/>
  <dc:description/>
  <cp:lastModifiedBy>GORDON Onji Charles Christopher</cp:lastModifiedBy>
  <cp:revision/>
  <cp:lastPrinted>2024-01-08T10:12:55Z</cp:lastPrinted>
  <dcterms:created xsi:type="dcterms:W3CDTF">2023-12-21T12:59:43Z</dcterms:created>
  <dcterms:modified xsi:type="dcterms:W3CDTF">2024-01-08T10:12:57Z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2023-12-21T13:05:23Z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fd7b86ab-56ba-4d80-b0a3-da521f43acd5</vt:lpwstr>
  </property>
  <property fmtid="{D5CDD505-2E9C-101B-9397-08002B2CF9AE}" pid="8" name="MSIP_Label_2059aa38-f392-4105-be92-628035578272_ContentBits">
    <vt:lpwstr>0</vt:lpwstr>
  </property>
</Properties>
</file>