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1"/>
  </bookViews>
  <sheets>
    <sheet name="Cadre DQE TANGUE" sheetId="1" r:id="rId1"/>
    <sheet name="Cadre DQE KABO" sheetId="2" r:id="rId2"/>
  </sheets>
  <externalReferences>
    <externalReference r:id="rId5"/>
  </externalReferences>
  <definedNames>
    <definedName name="A">#REF!</definedName>
    <definedName name="Devis">#REF!</definedName>
    <definedName name="Devis1">#REF!</definedName>
    <definedName name="_xlnm.Print_Area" localSheetId="1">'Cadre DQE KABO'!$A$1:$F$94</definedName>
    <definedName name="_xlnm.Print_Area" localSheetId="0">'Cadre DQE TANGUE'!$A$1:$F$151</definedName>
  </definedNames>
  <calcPr fullCalcOnLoad="1"/>
</workbook>
</file>

<file path=xl/sharedStrings.xml><?xml version="1.0" encoding="utf-8"?>
<sst xmlns="http://schemas.openxmlformats.org/spreadsheetml/2006/main" count="582" uniqueCount="346">
  <si>
    <t>N°</t>
  </si>
  <si>
    <t>DESIGNATIONS</t>
  </si>
  <si>
    <t>I</t>
  </si>
  <si>
    <t xml:space="preserve">TRAVAUX PREPARATOIRES </t>
  </si>
  <si>
    <t>1.1</t>
  </si>
  <si>
    <t>Installation et repli du chantier</t>
  </si>
  <si>
    <t>Ens</t>
  </si>
  <si>
    <t>m²</t>
  </si>
  <si>
    <t>1.3</t>
  </si>
  <si>
    <t>TOTAL 100</t>
  </si>
  <si>
    <t>II</t>
  </si>
  <si>
    <t>TERRASSEMENT</t>
  </si>
  <si>
    <t>2.1</t>
  </si>
  <si>
    <t xml:space="preserve">Fouille en puits </t>
  </si>
  <si>
    <t>2.2</t>
  </si>
  <si>
    <t>Fouille en rigole</t>
  </si>
  <si>
    <t>2.3</t>
  </si>
  <si>
    <t>Remblais provenant des fouilles</t>
  </si>
  <si>
    <t>2.4</t>
  </si>
  <si>
    <t xml:space="preserve"> Sous total Terrassement</t>
  </si>
  <si>
    <t>III</t>
  </si>
  <si>
    <t xml:space="preserve">MACONNERIE </t>
  </si>
  <si>
    <t>3.1</t>
  </si>
  <si>
    <t>3.2</t>
  </si>
  <si>
    <t>3.3</t>
  </si>
  <si>
    <t>3.5</t>
  </si>
  <si>
    <t xml:space="preserve">Sous total de maçonnerie </t>
  </si>
  <si>
    <t>IV</t>
  </si>
  <si>
    <t xml:space="preserve">BETON-BETON ARME </t>
  </si>
  <si>
    <t>4.1</t>
  </si>
  <si>
    <t>Béton de propreté dosé à 150 kg/m3</t>
  </si>
  <si>
    <t>4.2</t>
  </si>
  <si>
    <t>4.3</t>
  </si>
  <si>
    <t>Béton armé pour poteaux dosé à 350 kg/m3</t>
  </si>
  <si>
    <t>4.4</t>
  </si>
  <si>
    <t>Béton armé pour longrine dosé à 350 kg/m3</t>
  </si>
  <si>
    <t>4.5</t>
  </si>
  <si>
    <t>Béton armé pour chainage dosé à 350 kg/m3</t>
  </si>
  <si>
    <t>4.7</t>
  </si>
  <si>
    <t>Sous total de béton, béton armé de fondation</t>
  </si>
  <si>
    <t>V.</t>
  </si>
  <si>
    <t>ENDUITS-CHAPE</t>
  </si>
  <si>
    <t>5.1</t>
  </si>
  <si>
    <t>Sous total d'enduits- chape</t>
  </si>
  <si>
    <t>VI.</t>
  </si>
  <si>
    <t>MENUISERIE BOIS, VITRERIE ET METALLIQUE</t>
  </si>
  <si>
    <t>6.1</t>
  </si>
  <si>
    <t>u</t>
  </si>
  <si>
    <t>ml</t>
  </si>
  <si>
    <t>Sous total de Menuiserie</t>
  </si>
  <si>
    <t>VII</t>
  </si>
  <si>
    <t>CHARPENTE EN BOIS ET COUVERTURE</t>
  </si>
  <si>
    <t>7.1</t>
  </si>
  <si>
    <t>Total Charpente en bois - couverture</t>
  </si>
  <si>
    <t>VIII.</t>
  </si>
  <si>
    <t>REVETEMENTS</t>
  </si>
  <si>
    <t>8.1</t>
  </si>
  <si>
    <t>Sous total des revêtements</t>
  </si>
  <si>
    <t>IX.</t>
  </si>
  <si>
    <t>PEINTURES</t>
  </si>
  <si>
    <t>9.1</t>
  </si>
  <si>
    <t>9.2</t>
  </si>
  <si>
    <t>9.3</t>
  </si>
  <si>
    <t xml:space="preserve">Enduits greiss sur façades extérieures </t>
  </si>
  <si>
    <t>Sous total des peintures</t>
  </si>
  <si>
    <t>X</t>
  </si>
  <si>
    <t>Electricité-courant fort-courant faible</t>
  </si>
  <si>
    <t>10.1</t>
  </si>
  <si>
    <t>10.3</t>
  </si>
  <si>
    <t>Tubage filerie et installation</t>
  </si>
  <si>
    <t>10.5</t>
  </si>
  <si>
    <t>Lampes hublot rond etanche</t>
  </si>
  <si>
    <t>10.7</t>
  </si>
  <si>
    <t>10.10</t>
  </si>
  <si>
    <t>Interrupteur simple allumage</t>
  </si>
  <si>
    <t>10.11</t>
  </si>
  <si>
    <t>Interrupteur simple allumage étanche</t>
  </si>
  <si>
    <t>10.12</t>
  </si>
  <si>
    <t>Interrupteur double  allumage étanche</t>
  </si>
  <si>
    <t>10.13</t>
  </si>
  <si>
    <t>Interrupteur va et vient</t>
  </si>
  <si>
    <t>10.14</t>
  </si>
  <si>
    <t>Coffret de protection y compris toute sujétion de pose (ensemble disjoncteurs et accessoire)</t>
  </si>
  <si>
    <t>10.16</t>
  </si>
  <si>
    <t>Conducteur H07Vvert jaune 1x20 mm²</t>
  </si>
  <si>
    <t>10.17</t>
  </si>
  <si>
    <t>Disjoncteur tértrapolaire INS 40 A (disjoncteur de tête)</t>
  </si>
  <si>
    <t>10.18</t>
  </si>
  <si>
    <t>Disjoncteur C 60 N 4x63 A pour la protection du parafoudre</t>
  </si>
  <si>
    <t>10.19</t>
  </si>
  <si>
    <t>Parafoudre tétrapolaire 40 KA</t>
  </si>
  <si>
    <t>10.20</t>
  </si>
  <si>
    <t>Interrupteur différentiel 4x32 A / vigi 300 mA pour la commande et la protection du circuit éclairage</t>
  </si>
  <si>
    <t>10.21</t>
  </si>
  <si>
    <t>Interrupteur différentiel 4x32 A / vigi 300 mA pour la commande et la protection prise de courant</t>
  </si>
  <si>
    <t>10.22</t>
  </si>
  <si>
    <t>Interrupteur différentiel 4x32 A / vigi 300 mA pour la commande et la protection du circuit climatisation</t>
  </si>
  <si>
    <t>10.23</t>
  </si>
  <si>
    <t>Disjoncteur DNP DT40/10 A pour la protection circuit éclairage et prise electrique</t>
  </si>
  <si>
    <t>10.24</t>
  </si>
  <si>
    <t xml:space="preserve">Disjoncteur DNP DT40/16 A pour la protection circuit prise de courant </t>
  </si>
  <si>
    <t>10.25</t>
  </si>
  <si>
    <t>Disjoncteur DNP DT40/20 A pour la protection circuit climatisation</t>
  </si>
  <si>
    <t>Répartiteur tétrapolaire 125 A, Borniers,repères et accessoires y compris toutes sujétions</t>
  </si>
  <si>
    <t>Sous total Electricité</t>
  </si>
  <si>
    <t>XI</t>
  </si>
  <si>
    <t>CLIMATISATION</t>
  </si>
  <si>
    <t>11.1</t>
  </si>
  <si>
    <t>Ensemble Tuyau PVC pour évacuations condensats, Cable éléctrique, Liaisons frigorifiques, Gaz frigorigène</t>
  </si>
  <si>
    <t>11.2</t>
  </si>
  <si>
    <t>Climatisseur split 1.5 CV</t>
  </si>
  <si>
    <t>11.3</t>
  </si>
  <si>
    <t>Distimatique 20 A</t>
  </si>
  <si>
    <t xml:space="preserve">Sous total Climatisation </t>
  </si>
  <si>
    <t>XII.</t>
  </si>
  <si>
    <t>DETECTION INCENDIE</t>
  </si>
  <si>
    <t>12.1</t>
  </si>
  <si>
    <t>Extincteurs à Co2 de 5 Kg</t>
  </si>
  <si>
    <t>Sous-total Détection Incendie</t>
  </si>
  <si>
    <t>XIII.</t>
  </si>
  <si>
    <t>Réseaux informatique-téléphoniques, sonorisation et vidéoprojecteur</t>
  </si>
  <si>
    <t>13.1</t>
  </si>
  <si>
    <t xml:space="preserve">Tubages, fileries et installation </t>
  </si>
  <si>
    <t>13.2</t>
  </si>
  <si>
    <t>13.3</t>
  </si>
  <si>
    <t>13.4</t>
  </si>
  <si>
    <t>Multiprise rackable</t>
  </si>
  <si>
    <t>13.5</t>
  </si>
  <si>
    <t>Accessoires de raccordement</t>
  </si>
  <si>
    <t>13.6</t>
  </si>
  <si>
    <t>Poste telephonique</t>
  </si>
  <si>
    <t>13.7</t>
  </si>
  <si>
    <t>Prise informatique RJ 45</t>
  </si>
  <si>
    <t>13.8</t>
  </si>
  <si>
    <t>Prise téléphone RJ 45</t>
  </si>
  <si>
    <t>13.9</t>
  </si>
  <si>
    <t>Prise télévision</t>
  </si>
  <si>
    <t>13.10</t>
  </si>
  <si>
    <t xml:space="preserve">Prise téléphone </t>
  </si>
  <si>
    <t>Prise haut-parleur</t>
  </si>
  <si>
    <t>Sous-total Réseau Informatique</t>
  </si>
  <si>
    <t>COUT TOTAL RDC HT</t>
  </si>
  <si>
    <t>TVA (18%)</t>
  </si>
  <si>
    <t>COUT TOTAL RDC TTC</t>
  </si>
  <si>
    <t>Enduits verticaux 2,5 cm</t>
  </si>
  <si>
    <t>1.2</t>
  </si>
  <si>
    <t>Implantation de l'ouvrage</t>
  </si>
  <si>
    <t>5.2</t>
  </si>
  <si>
    <t>10.2</t>
  </si>
  <si>
    <t>10.6</t>
  </si>
  <si>
    <t>Fourniture et pose de brasseurs</t>
  </si>
  <si>
    <t>10.9</t>
  </si>
  <si>
    <t>Prise de courant 2P+T</t>
  </si>
  <si>
    <t>10.15</t>
  </si>
  <si>
    <t>Béton légerement armé pour dallage au sol dosé à 250kg/m3</t>
  </si>
  <si>
    <t>4.8</t>
  </si>
  <si>
    <t>4.11</t>
  </si>
  <si>
    <t>8.2</t>
  </si>
  <si>
    <t>8.3</t>
  </si>
  <si>
    <t>Revêtements carreaux faïences sur murs des sanitaires (h=2,80 m)</t>
  </si>
  <si>
    <t>XIV.</t>
  </si>
  <si>
    <t>PLOMBERIE SANITAIRE</t>
  </si>
  <si>
    <t>14.1</t>
  </si>
  <si>
    <t>Ensemble tuyauterie, évacuation eaux usées, eaux pluviales, alimentation eau froide, divers raccordements, fosse septique et puisards</t>
  </si>
  <si>
    <t>14.2</t>
  </si>
  <si>
    <t>Fourniture et pose de WC à l'anglaise à chasse basse, mécanisme poussoir D/P 3L/ 6L</t>
  </si>
  <si>
    <t>14.4</t>
  </si>
  <si>
    <t>Fourniture et pose de Lavabo complet avec robinetterie</t>
  </si>
  <si>
    <t>14.6</t>
  </si>
  <si>
    <t>Fourniture et pose de Porte-papier hygiénique</t>
  </si>
  <si>
    <t>14.9</t>
  </si>
  <si>
    <t>Fourniture et pose de Balai et porte-balai pour WC</t>
  </si>
  <si>
    <t>Sous-total  de la Plomberie</t>
  </si>
  <si>
    <t>Mur de fondation en agglos de 15 pleins</t>
  </si>
  <si>
    <t>m3</t>
  </si>
  <si>
    <t>XVII</t>
  </si>
  <si>
    <t>ESPACES VERT</t>
  </si>
  <si>
    <t>17.1</t>
  </si>
  <si>
    <t>Aménagement des espaces vert</t>
  </si>
  <si>
    <t>Mise à la terre du bâtiment en fond de fouille Cable U 1000 RO2V 4 X 25mm2 en cuivre</t>
  </si>
  <si>
    <t>Reglette complete 1,20m</t>
  </si>
  <si>
    <t>Fourreau en PVC Ø 100</t>
  </si>
  <si>
    <t>Mur en agglos de 12 creux pour élévation</t>
  </si>
  <si>
    <t>5.3</t>
  </si>
  <si>
    <t>3.4</t>
  </si>
  <si>
    <t>Peinture fom sur mur à l'intérieur des locaux</t>
  </si>
  <si>
    <t>14.3</t>
  </si>
  <si>
    <t>Fourniture et pose de Siphon au sol</t>
  </si>
  <si>
    <t>14.5</t>
  </si>
  <si>
    <t>Fourniture et pose de Glace lavabo de 100 x80 cm</t>
  </si>
  <si>
    <t>14.7</t>
  </si>
  <si>
    <t>Fourniture et pose de Porte serviette en aluminium</t>
  </si>
  <si>
    <t>14.8</t>
  </si>
  <si>
    <t>Fourniture et pose de Porte savon</t>
  </si>
  <si>
    <t>4.10</t>
  </si>
  <si>
    <t>6.3</t>
  </si>
  <si>
    <t>6.4</t>
  </si>
  <si>
    <t>6.6</t>
  </si>
  <si>
    <t>10.8</t>
  </si>
  <si>
    <t>Béton armé pour poutres dosé à 350 kg/m3</t>
  </si>
  <si>
    <t>Enduits horitaux 2,5 cm</t>
  </si>
  <si>
    <t>m2</t>
  </si>
  <si>
    <t>6.9</t>
  </si>
  <si>
    <t xml:space="preserve">Revêtements carreaux anti-dérapants au sol dans les toilettes </t>
  </si>
  <si>
    <t>Peinture vernis au plafond</t>
  </si>
  <si>
    <t>Applique lavabo avec inter+prise 2P+T</t>
  </si>
  <si>
    <t>15.2</t>
  </si>
  <si>
    <t>XVI</t>
  </si>
  <si>
    <t>CONSTRUCTION DES OUVRAGES EN BETON</t>
  </si>
  <si>
    <t>16.1</t>
  </si>
  <si>
    <t>Construction de regards  pour eaux pluviales et eaux usées</t>
  </si>
  <si>
    <t>U</t>
  </si>
  <si>
    <t>Béton armé dosé à 350 kg/m3 pour cunettes d'évacuation d'eau pluviales</t>
  </si>
  <si>
    <t>Sous-total  de la construction des ouvrages en béton</t>
  </si>
  <si>
    <t>Sous-total espaces vert</t>
  </si>
  <si>
    <t>Fourniture et pose de fenêtre bareaudée en alu vitrée de 0,70m x 0,70 m y compris moustiquaires et toutes sujétions</t>
  </si>
  <si>
    <t>Béton armé pour chéneau de la gouttiere en BA dosé à 350 kg/m3 d'épaisseur 12cm</t>
  </si>
  <si>
    <t>Etanchéité hyrène 40 mm vert y compris toutes sujétions sur chape ( forme de mortier) au niveau des chéneaux de la gouttiere</t>
  </si>
  <si>
    <t>Fourniture et pose de fenêtre bareaudée en alu vitrée de 1,50m x 1,20 m y compris moustiquaires toutes sujétions</t>
  </si>
  <si>
    <t>Couverture en tole bac alu y compris pannes en bois  toutes suggestions de 6/10mm de marque SIAB</t>
  </si>
  <si>
    <t>Remblais d'apport en sable siliteux ou graveleux latéritique  avec compactage</t>
  </si>
  <si>
    <t>6.8</t>
  </si>
  <si>
    <t>6.10</t>
  </si>
  <si>
    <t>UNITE</t>
  </si>
  <si>
    <t>PRIX UNITAIRE  (FCFA)</t>
  </si>
  <si>
    <t>ELECTRICITE (matériel de marque INGELEC)</t>
  </si>
  <si>
    <t>Panneau de brassage</t>
  </si>
  <si>
    <r>
      <t>m</t>
    </r>
    <r>
      <rPr>
        <vertAlign val="superscript"/>
        <sz val="11"/>
        <rFont val="Times New Roman"/>
        <family val="1"/>
      </rPr>
      <t>3</t>
    </r>
  </si>
  <si>
    <t xml:space="preserve">Telerupteur pour eclairage couloire </t>
  </si>
  <si>
    <t xml:space="preserve">QUANTITE </t>
  </si>
  <si>
    <t>MONTANT TOTAL (FCFA)</t>
  </si>
  <si>
    <t>ens</t>
  </si>
  <si>
    <t>Production des plans de recollement à la fin des travaux de l'entreprise</t>
  </si>
  <si>
    <t xml:space="preserve">Colmatage et traitement des fissures linéaires (macro fissures) sur l'ensemble de l'ouvrage avec du mortier au sica-latex avec du grillage anti-fissures  </t>
  </si>
  <si>
    <t>Démolition et évacuation des gravas</t>
  </si>
  <si>
    <t>FF</t>
  </si>
  <si>
    <t xml:space="preserve">Enduit au mortier de ciment dosé à 250kg/m3 de 2cm d'épaisseur sur élévation et plancher </t>
  </si>
  <si>
    <t> m2</t>
  </si>
  <si>
    <t>Béton armé dosé à 350kg/m3 pour regards, et refoncement de structure porteuse</t>
  </si>
  <si>
    <t>Béton dosé à 300kg/m3 pour refection de perron</t>
  </si>
  <si>
    <t>Mur en parpaings de 15 creux pour cloisons et reprise de maçonnerie suivant les plans</t>
  </si>
  <si>
    <t xml:space="preserve">Béton armé pour dallage au sol de 10 cm d'épaisseur dosé à 300 Kg/m3 </t>
  </si>
  <si>
    <t>Perron en maconnerie avec remblais compacté et à surface de roulement en béton armé dosé à 300kg/m3 (large 1,5m) en parpaing</t>
  </si>
  <si>
    <t>Lavage des carreaux à l'eau abondante et à l'acide</t>
  </si>
  <si>
    <t>Révision et remise en état de fenêtre</t>
  </si>
  <si>
    <t>Fourniture et pose de serrures</t>
  </si>
  <si>
    <t>Fourniture et Pose de Lampe de 1,20 LED y compris   réglette toutes sujétions</t>
  </si>
  <si>
    <t>7.2</t>
  </si>
  <si>
    <t>Fourniture et Pose de lampe de 0,60 LED y compris   réglette toutes sujétions</t>
  </si>
  <si>
    <t>7.3</t>
  </si>
  <si>
    <t>Fourniture et Pose de prise de courant 2P+T étanche y compris toutes sujétions</t>
  </si>
  <si>
    <t>Fourniture et Pose de Interrupteur SA y compris toutes sujétions</t>
  </si>
  <si>
    <t>Fourniture et Pose de Interrupteur DA y compris toutes sujétions</t>
  </si>
  <si>
    <t>Fourniture et Pose de Brasseur plafonnier y compris toutes sujétions</t>
  </si>
  <si>
    <t>Fourniture et pose de lampe étanche à l'extérieur y compris toutes sujétions</t>
  </si>
  <si>
    <t>Peinture vinylique sur murs intérieurs et plafond</t>
  </si>
  <si>
    <t xml:space="preserve">Peinture enduit graisse sur murs extérieurs </t>
  </si>
  <si>
    <t>Reprise/ Révision des installations électriques dans les salles</t>
  </si>
  <si>
    <t>PROJET DE REHABILITATION DU POSTE  DE KABO</t>
  </si>
  <si>
    <t>Construction d'un socle en parpaings de 20 pleins pour protection contre le ravinement de l'eau pluviale de 60cm de large y compris des poteaux raidisseur en BA espacés de 3m avec crépissage en mortier et couche de graviers d'epaisseur 20cm tout autour du bâtiment</t>
  </si>
  <si>
    <t>Installation électrique dans les salles y compris pose de coffret à 24 modules avec un disjoncteur de tête et mise sous goulotte des cables électriques</t>
  </si>
  <si>
    <t xml:space="preserve"> Installation et repli du chantier (amené et repli de matériels,matériaux, signalisation du chantier, bureaux de chantier, magasin, clôture,Panneau d'identification de chantier) y compris nettoyage général de l'ouvrage rénové et toutes sujétions</t>
  </si>
  <si>
    <t>II- BÉTON - MAÇONNERIE</t>
  </si>
  <si>
    <t xml:space="preserve">Reprise de l'étanchéité en hyrène 40 mm vert de marque Axter Hyrene 40FPvert y compris toutes sujétions sur la chape ( forme de mortier traité au sikalite) </t>
  </si>
  <si>
    <t>Entretien et mise au propre de la dalle par l'enlevement de l'ancienne étanchéité</t>
  </si>
  <si>
    <t>Révision de porte en vitrerie alu y compris serrure</t>
  </si>
  <si>
    <t xml:space="preserve">I- TRAVAUX PREPARATOIRES </t>
  </si>
  <si>
    <t>Vidange et entretien des fosses septiques et puisards</t>
  </si>
  <si>
    <t>Construction de puisards (dim :1,5x2)</t>
  </si>
  <si>
    <t>Reprise /installation de canalisation PVC pour eaux usées</t>
  </si>
  <si>
    <t>Reprise /installation de canalisation pour eaux potables à l'intérieur du bâtiment pour alimentation des équipements de plomberie, tuyauterie prise à partir du réservoir</t>
  </si>
  <si>
    <t>6.11</t>
  </si>
  <si>
    <t>6.13</t>
  </si>
  <si>
    <t xml:space="preserve"> Fourniture et Pose de WC à l'anglaise y compris toutes sujétions</t>
  </si>
  <si>
    <t>6.15</t>
  </si>
  <si>
    <t xml:space="preserve"> Fourniture et Pose de colonne de douche rigide y compris robinet de puisage et toutes sujétions</t>
  </si>
  <si>
    <t>6.16</t>
  </si>
  <si>
    <t xml:space="preserve"> Fourniture et Pose porte papier hygiénique y compris toutes sujétions</t>
  </si>
  <si>
    <t>Fourniture et Pose de lavabo sur pied complet y compris toutes sujétions</t>
  </si>
  <si>
    <t>Fourniture et pose de Porte savon en aluminium</t>
  </si>
  <si>
    <t>Révision de la canalisation d'amenée d'eau du château au bâtiment y compris toute sujetion</t>
  </si>
  <si>
    <t>Rampe d’accès à fondation en maconnerie avec remblais compacté et à surface de roulement en béton armé dosé à 300kg/m3 d'épaisseur 10cm avec maillage 30x30 des fers de 6 y compris longrine de section 15cm x 20cm avec filants de 4HA10 et des potelets en BA (4HA10)espacés de 2,5m aux Personnes à mobilité réduite (large 1,5m)y compris gardes corps métalliques et toutes suggestions</t>
  </si>
  <si>
    <t>3.6</t>
  </si>
  <si>
    <t>Construction d'une fosse septique de 50 usagers</t>
  </si>
  <si>
    <t>4.12</t>
  </si>
  <si>
    <t>Béton armé pour dalle pleine d'épaisseur 15cm en BA dosé à 350 kg/m3 pour terrasse,</t>
  </si>
  <si>
    <t>Fourniture et pose de porte double battant en alu vitré  de 1,00m x 2,10  m y compris cadres et serrures toutes sujetions</t>
  </si>
  <si>
    <t>Fourniture et pose de porte en alu vitré de 0,80m x 2,10  m y compris cadres et serrures</t>
  </si>
  <si>
    <t>Fourniture et pose de fenêtre bareaudée en alu pour guichet vitrée de 1,00m x 1,00 m y compris moustiquaires toutes sujétions</t>
  </si>
  <si>
    <t>III.</t>
  </si>
  <si>
    <t>14.10</t>
  </si>
  <si>
    <t>INSTALATION SOLAIRE</t>
  </si>
  <si>
    <r>
      <t>Réalisation de forage d'eau équipé de pompe solaire, construction d'un support polytank haut de 4m pouvant supporter deux (2) polytank de 2m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chacun </t>
    </r>
  </si>
  <si>
    <t>6.17</t>
  </si>
  <si>
    <t xml:space="preserve">Sous-total Installations solaire </t>
  </si>
  <si>
    <t>IV.</t>
  </si>
  <si>
    <t>TOTAL TRAVAUX PREPARATOIRES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</si>
  <si>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</si>
  <si>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</si>
  <si>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</si>
  <si>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</si>
  <si>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</si>
  <si>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</si>
  <si>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</si>
  <si>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</si>
  <si>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</si>
  <si>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Sous total travaux de béton /béton armé</t>
  </si>
  <si>
    <t>REVETEMEMENTS</t>
  </si>
  <si>
    <t>6.2</t>
  </si>
  <si>
    <t>6.5</t>
  </si>
  <si>
    <t>6.7</t>
  </si>
  <si>
    <t>6.12</t>
  </si>
  <si>
    <t>6.14</t>
  </si>
  <si>
    <t>6.18</t>
  </si>
  <si>
    <t>6.19</t>
  </si>
  <si>
    <t>6.20</t>
  </si>
  <si>
    <t>6.21</t>
  </si>
  <si>
    <t>6.22</t>
  </si>
  <si>
    <t>6.23</t>
  </si>
  <si>
    <t>VIII</t>
  </si>
  <si>
    <t>10?2</t>
  </si>
  <si>
    <t>10.4</t>
  </si>
  <si>
    <t>Fourniture et installation de systhème solaire du bâtiment y compris modules photovoltaiques adaptés, batteries, convertisseur, câbles, support,  accessoirs et toutes sujétions pouvant alimenter tout le bâtiment (lampes, prises, climatiseurs…..)</t>
  </si>
  <si>
    <t>PROJET DE CONSTRUCTION/AMENAGEMENT  DU POSTE  DE KABO</t>
  </si>
  <si>
    <t>DEVIS QUANTITATIF ET ESTIMATIF DES TRAVAUX DE REHABILITATION DU POSTE DE KABO</t>
  </si>
  <si>
    <t xml:space="preserve">DEVIS QUANTITATIF ET ESTIMATIFTRAVAUX DE CONSTRUCTION DU NOUVEAU POSTE DE TANGUE </t>
  </si>
  <si>
    <t>Révision et réhabilitation du systhème solaire du bâtiment y compris modules photovoltaiques adaptés, batteries, convertisseur, câbles, support,  accessoirs et toutes sujétions pouvant alimenter tout le bâtiment (lampes, prises,  et 2 climatiseurs….)</t>
  </si>
  <si>
    <t>XV</t>
  </si>
  <si>
    <t>15.1</t>
  </si>
  <si>
    <t>fourniture et pose de plafond acoustic y compris toutes sujétions</t>
  </si>
  <si>
    <t>Revêtements carreaux grés cérames pour plinth dans tous les locaux, y compris dégagement et terraasse</t>
  </si>
  <si>
    <t>8.1'</t>
  </si>
  <si>
    <t xml:space="preserve">révision de porte en bois et métalliques </t>
  </si>
  <si>
    <t xml:space="preserve">Fourniture et Pose de Lampe de 1,20 LED </t>
  </si>
  <si>
    <t xml:space="preserve"> Fourniture et Pose abattant pour WC </t>
  </si>
  <si>
    <t>contrôle/ débourchage  installation de canalisation pour eaux potables à l'intérieur du bâtiment pour alimentation des équipements de plomberie, tuyauterie prise à partir du réservoir</t>
  </si>
  <si>
    <t>déboucharge installation de canalisation PVC pour eaux usées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</si>
  <si>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</si>
  <si>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 xml:space="preserve">Réalisation de forage d'eau à motricité humaine 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</si>
  <si>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</si>
  <si>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Perron de trois marches</t>
  </si>
  <si>
    <t>Mur en agglos de 10 pleins pour élévation et accrotere de 1,5m de hauteur</t>
  </si>
  <si>
    <t>Béton armé pour semelles isolée dosé à 350 kg/m3</t>
  </si>
  <si>
    <t>Revêtements carreaux grés cérames au sol 40x40cm dans tous les locaux y compris marches d'accès, dégagement et les locaux y compris toutes suggestions</t>
  </si>
  <si>
    <t>Reprise de carreaux grès cérames 40 x 40 y compris plynthes (de premier choix avec une épaisseur minimum de 10mm) au sol</t>
  </si>
  <si>
    <t xml:space="preserve"> Fourniture et Pose DE MECANISME Wc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</si>
</sst>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0.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_-* #,##0.0\ _€_-;\-* #,##0.0\ _€_-;_-* &quot;-&quot;??\ _€_-;_-@_-"/>
    <numFmt numFmtId="172" formatCode="0.0%"/>
    <numFmt numFmtId="173" formatCode="_-* #,##0_-;\-* #,##0_-;_-* &quot;-&quot;??_-;_-@_-"/>
  </numFmts>
  <fonts count="49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0463C1"/>
      <name val="Calibri"/>
      <family val="2"/>
    </font>
    <font>
      <u val="single"/>
      <sz val="11"/>
      <color rgb="FF964F72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8D8D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double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>
      <alignment/>
      <protection locked="0"/>
    </xf>
    <xf numFmtId="41" fontId="0" fillId="0" borderId="0" applyFont="0" applyFill="0" applyBorder="0" applyAlignment="0" applyProtection="0"/>
    <xf numFmtId="43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 locked="0"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2" borderId="9" applyNumberFormat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3" fontId="15" fillId="0" borderId="10" xfId="47" applyNumberFormat="1" applyFont="1" applyBorder="1" applyAlignment="1" applyProtection="1">
      <alignment horizontal="right" vertical="center"/>
      <protection/>
    </xf>
    <xf numFmtId="3" fontId="15" fillId="0" borderId="10" xfId="47" applyNumberFormat="1" applyFont="1" applyFill="1" applyBorder="1" applyAlignment="1" applyProtection="1">
      <alignment horizontal="right" vertical="center"/>
      <protection/>
    </xf>
    <xf numFmtId="3" fontId="2" fillId="0" borderId="10" xfId="47" applyNumberFormat="1" applyFont="1" applyBorder="1" applyAlignment="1" applyProtection="1">
      <alignment horizontal="right" vertical="center"/>
      <protection/>
    </xf>
    <xf numFmtId="3" fontId="16" fillId="4" borderId="10" xfId="47" applyNumberFormat="1" applyFont="1" applyFill="1" applyBorder="1" applyAlignment="1" applyProtection="1">
      <alignment horizontal="right" vertical="center"/>
      <protection/>
    </xf>
    <xf numFmtId="3" fontId="2" fillId="0" borderId="10" xfId="47" applyNumberFormat="1" applyFont="1" applyFill="1" applyBorder="1" applyAlignment="1" applyProtection="1">
      <alignment horizontal="right" vertical="center"/>
      <protection/>
    </xf>
    <xf numFmtId="3" fontId="16" fillId="5" borderId="10" xfId="0" applyNumberFormat="1" applyFont="1" applyFill="1" applyBorder="1" applyAlignment="1">
      <alignment horizontal="right" vertical="center"/>
    </xf>
    <xf numFmtId="3" fontId="16" fillId="11" borderId="10" xfId="47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47" applyNumberFormat="1" applyFont="1" applyFill="1" applyBorder="1" applyAlignment="1" applyProtection="1">
      <alignment horizontal="right" vertical="center"/>
      <protection/>
    </xf>
    <xf numFmtId="3" fontId="16" fillId="26" borderId="10" xfId="47" applyNumberFormat="1" applyFont="1" applyFill="1" applyBorder="1" applyAlignment="1" applyProtection="1">
      <alignment horizontal="right" vertical="center"/>
      <protection/>
    </xf>
    <xf numFmtId="2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/>
    </xf>
    <xf numFmtId="3" fontId="17" fillId="4" borderId="12" xfId="47" applyNumberFormat="1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5" fillId="26" borderId="13" xfId="0" applyFont="1" applyFill="1" applyBorder="1" applyAlignment="1">
      <alignment horizontal="center" vertical="center"/>
    </xf>
    <xf numFmtId="0" fontId="15" fillId="26" borderId="14" xfId="0" applyFont="1" applyFill="1" applyBorder="1" applyAlignment="1">
      <alignment horizontal="center" vertical="center"/>
    </xf>
    <xf numFmtId="3" fontId="16" fillId="26" borderId="15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2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2" fillId="0" borderId="10" xfId="47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2" fontId="15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5" borderId="10" xfId="0" applyFont="1" applyFill="1" applyBorder="1" applyAlignment="1">
      <alignment wrapText="1"/>
    </xf>
    <xf numFmtId="0" fontId="16" fillId="5" borderId="10" xfId="0" applyFont="1" applyFill="1" applyBorder="1" applyAlignment="1">
      <alignment/>
    </xf>
    <xf numFmtId="3" fontId="16" fillId="5" borderId="10" xfId="47" applyNumberFormat="1" applyFont="1" applyFill="1" applyBorder="1" applyAlignment="1" applyProtection="1">
      <alignment/>
      <protection/>
    </xf>
    <xf numFmtId="3" fontId="15" fillId="0" borderId="10" xfId="47" applyNumberFormat="1" applyFont="1" applyBorder="1" applyAlignment="1" applyProtection="1">
      <alignment horizontal="center" vertical="center"/>
      <protection/>
    </xf>
    <xf numFmtId="3" fontId="16" fillId="11" borderId="10" xfId="4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3" fontId="4" fillId="5" borderId="10" xfId="47" applyNumberFormat="1" applyFont="1" applyFill="1" applyBorder="1" applyAlignment="1" applyProtection="1">
      <alignment horizontal="right" vertical="center"/>
      <protection/>
    </xf>
    <xf numFmtId="3" fontId="16" fillId="5" borderId="10" xfId="47" applyNumberFormat="1" applyFont="1" applyFill="1" applyBorder="1" applyAlignment="1" applyProtection="1">
      <alignment horizontal="right" vertical="center"/>
      <protection/>
    </xf>
    <xf numFmtId="0" fontId="16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3" fontId="15" fillId="5" borderId="10" xfId="47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66" fontId="2" fillId="0" borderId="10" xfId="49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6" fontId="2" fillId="0" borderId="0" xfId="4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6" fontId="2" fillId="0" borderId="0" xfId="49" applyNumberFormat="1" applyFont="1" applyFill="1" applyBorder="1" applyAlignment="1" applyProtection="1">
      <alignment vertical="center" wrapText="1"/>
      <protection/>
    </xf>
    <xf numFmtId="166" fontId="15" fillId="0" borderId="10" xfId="49" applyNumberFormat="1" applyFont="1" applyBorder="1" applyAlignment="1" applyProtection="1">
      <alignment vertical="center"/>
      <protection/>
    </xf>
    <xf numFmtId="0" fontId="15" fillId="0" borderId="10" xfId="0" applyFont="1" applyFill="1" applyBorder="1" applyAlignment="1">
      <alignment wrapText="1"/>
    </xf>
    <xf numFmtId="166" fontId="15" fillId="0" borderId="10" xfId="49" applyNumberFormat="1" applyFont="1" applyFill="1" applyBorder="1" applyAlignment="1" applyProtection="1">
      <alignment vertic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vertical="center"/>
    </xf>
    <xf numFmtId="3" fontId="15" fillId="0" borderId="10" xfId="47" applyNumberFormat="1" applyFont="1" applyBorder="1" applyAlignment="1" applyProtection="1">
      <alignment vertical="center"/>
      <protection/>
    </xf>
    <xf numFmtId="3" fontId="15" fillId="0" borderId="10" xfId="47" applyNumberFormat="1" applyFont="1" applyFill="1" applyBorder="1" applyAlignment="1" applyProtection="1">
      <alignment vertical="center"/>
      <protection/>
    </xf>
    <xf numFmtId="0" fontId="16" fillId="17" borderId="13" xfId="0" applyFont="1" applyFill="1" applyBorder="1" applyAlignment="1">
      <alignment horizontal="center" vertical="center"/>
    </xf>
    <xf numFmtId="0" fontId="16" fillId="17" borderId="10" xfId="0" applyFont="1" applyFill="1" applyBorder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/>
    </xf>
    <xf numFmtId="3" fontId="4" fillId="17" borderId="10" xfId="0" applyNumberFormat="1" applyFont="1" applyFill="1" applyBorder="1" applyAlignment="1">
      <alignment vertical="center"/>
    </xf>
    <xf numFmtId="3" fontId="16" fillId="17" borderId="10" xfId="47" applyNumberFormat="1" applyFont="1" applyFill="1" applyBorder="1" applyAlignment="1" applyProtection="1">
      <alignment horizontal="right" vertical="center"/>
      <protection/>
    </xf>
    <xf numFmtId="0" fontId="15" fillId="17" borderId="13" xfId="0" applyFont="1" applyFill="1" applyBorder="1" applyAlignment="1">
      <alignment horizontal="center" vertical="center"/>
    </xf>
    <xf numFmtId="3" fontId="16" fillId="17" borderId="10" xfId="0" applyNumberFormat="1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horizontal="center" vertical="center"/>
    </xf>
    <xf numFmtId="3" fontId="15" fillId="17" borderId="10" xfId="47" applyNumberFormat="1" applyFont="1" applyFill="1" applyBorder="1" applyAlignment="1" applyProtection="1">
      <alignment vertical="center"/>
      <protection/>
    </xf>
    <xf numFmtId="3" fontId="4" fillId="17" borderId="10" xfId="47" applyNumberFormat="1" applyFont="1" applyFill="1" applyBorder="1" applyAlignment="1" applyProtection="1">
      <alignment horizontal="right" vertical="center"/>
      <protection/>
    </xf>
    <xf numFmtId="0" fontId="16" fillId="17" borderId="13" xfId="0" applyFont="1" applyFill="1" applyBorder="1" applyAlignment="1">
      <alignment horizontal="center"/>
    </xf>
    <xf numFmtId="0" fontId="16" fillId="17" borderId="10" xfId="0" applyFont="1" applyFill="1" applyBorder="1" applyAlignment="1">
      <alignment wrapText="1"/>
    </xf>
    <xf numFmtId="0" fontId="16" fillId="17" borderId="10" xfId="0" applyFont="1" applyFill="1" applyBorder="1" applyAlignment="1">
      <alignment horizontal="center"/>
    </xf>
    <xf numFmtId="3" fontId="16" fillId="17" borderId="10" xfId="47" applyNumberFormat="1" applyFont="1" applyFill="1" applyBorder="1" applyAlignment="1" applyProtection="1">
      <alignment vertical="center"/>
      <protection/>
    </xf>
    <xf numFmtId="3" fontId="16" fillId="17" borderId="10" xfId="47" applyNumberFormat="1" applyFont="1" applyFill="1" applyBorder="1" applyAlignment="1" applyProtection="1">
      <alignment/>
      <protection/>
    </xf>
    <xf numFmtId="3" fontId="16" fillId="17" borderId="10" xfId="47" applyNumberFormat="1" applyFont="1" applyFill="1" applyBorder="1" applyAlignment="1" applyProtection="1">
      <alignment horizontal="center" vertical="center"/>
      <protection/>
    </xf>
    <xf numFmtId="0" fontId="15" fillId="17" borderId="13" xfId="0" applyFont="1" applyFill="1" applyBorder="1" applyAlignment="1">
      <alignment horizontal="center" vertical="center" wrapText="1"/>
    </xf>
    <xf numFmtId="0" fontId="16" fillId="17" borderId="10" xfId="0" applyFont="1" applyFill="1" applyBorder="1" applyAlignment="1">
      <alignment horizontal="left" vertical="center" wrapText="1"/>
    </xf>
    <xf numFmtId="0" fontId="15" fillId="17" borderId="10" xfId="0" applyFont="1" applyFill="1" applyBorder="1" applyAlignment="1">
      <alignment horizontal="center" vertical="center" wrapText="1"/>
    </xf>
    <xf numFmtId="3" fontId="15" fillId="17" borderId="10" xfId="47" applyNumberFormat="1" applyFont="1" applyFill="1" applyBorder="1" applyAlignment="1" applyProtection="1">
      <alignment vertical="center" wrapText="1"/>
      <protection/>
    </xf>
    <xf numFmtId="3" fontId="16" fillId="17" borderId="10" xfId="47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Border="1" applyAlignment="1">
      <alignment horizontal="center" vertical="center" wrapText="1"/>
    </xf>
    <xf numFmtId="166" fontId="18" fillId="0" borderId="17" xfId="47" applyNumberFormat="1" applyFont="1" applyBorder="1" applyAlignment="1" applyProtection="1">
      <alignment horizontal="right" vertical="center" wrapText="1"/>
      <protection/>
    </xf>
    <xf numFmtId="0" fontId="18" fillId="0" borderId="17" xfId="0" applyFont="1" applyBorder="1" applyAlignment="1">
      <alignment horizontal="left" vertical="center" wrapText="1"/>
    </xf>
    <xf numFmtId="166" fontId="18" fillId="0" borderId="17" xfId="47" applyNumberFormat="1" applyFont="1" applyBorder="1" applyAlignment="1" applyProtection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0" fontId="16" fillId="35" borderId="1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3" fontId="17" fillId="4" borderId="10" xfId="47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5" fillId="2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wrapText="1"/>
    </xf>
    <xf numFmtId="0" fontId="48" fillId="36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166" fontId="15" fillId="0" borderId="10" xfId="49" applyNumberFormat="1" applyFont="1" applyBorder="1" applyAlignment="1" applyProtection="1">
      <alignment horizontal="center" vertical="center"/>
      <protection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6" fillId="26" borderId="10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53" applyFont="1" applyBorder="1" applyAlignment="1" applyProtection="1">
      <alignment horizontal="center" wrapText="1"/>
      <protection/>
    </xf>
    <xf numFmtId="0" fontId="15" fillId="0" borderId="10" xfId="0" applyFont="1" applyBorder="1" applyAlignment="1">
      <alignment horizontal="center" wrapText="1"/>
    </xf>
    <xf numFmtId="0" fontId="20" fillId="0" borderId="10" xfId="53" applyFont="1" applyBorder="1" applyAlignment="1" applyProtection="1">
      <alignment horizontal="center" vertical="center"/>
      <protection/>
    </xf>
    <xf numFmtId="0" fontId="16" fillId="17" borderId="13" xfId="0" applyFont="1" applyFill="1" applyBorder="1" applyAlignment="1">
      <alignment horizontal="center" vertical="center"/>
    </xf>
    <xf numFmtId="0" fontId="16" fillId="17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6" fillId="26" borderId="1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2 2" xfId="54"/>
    <cellStyle name="Normal 2 3" xfId="55"/>
    <cellStyle name="Normal 3" xfId="56"/>
    <cellStyle name="Normal 3 2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ob\Bureau\GAT\GAT\Devis%20quantitatif%20et%20estimatif%20Imp&#244;ts%20GLAZOUE%20G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m"/>
      <sheetName val="Dom (2)"/>
      <sheetName val="BUR."/>
      <sheetName val="BUR. (2)"/>
      <sheetName val="VRD"/>
      <sheetName val="VRD (2)"/>
      <sheetName val="Véhicules"/>
      <sheetName val="Véhicules (2)"/>
      <sheetName val="Guérite"/>
      <sheetName val="Guérite (2)"/>
      <sheetName val="Recap (2)"/>
      <sheetName val="Planning"/>
      <sheetName val="Planning (2)"/>
      <sheetName val="Planning (3)"/>
      <sheetName val="Planning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1"/>
  <sheetViews>
    <sheetView view="pageBreakPreview" zoomScale="106" zoomScaleSheetLayoutView="106" zoomScalePageLayoutView="0" workbookViewId="0" topLeftCell="A140">
      <selection activeCell="E146" sqref="E146"/>
    </sheetView>
  </sheetViews>
  <sheetFormatPr defaultColWidth="10.00390625" defaultRowHeight="15"/>
  <cols>
    <col min="1" max="1" width="8.140625" style="0" customWidth="1"/>
    <col min="2" max="2" width="34.7109375" style="0" customWidth="1"/>
    <col min="3" max="3" width="7.28125" style="0" customWidth="1"/>
    <col min="4" max="4" width="12.421875" style="0" customWidth="1"/>
    <col min="5" max="5" width="10.7109375" style="25" customWidth="1"/>
    <col min="6" max="6" width="12.00390625" style="25" customWidth="1"/>
  </cols>
  <sheetData>
    <row r="1" spans="1:6" ht="39.75" customHeight="1">
      <c r="A1" s="161" t="s">
        <v>323</v>
      </c>
      <c r="B1" s="161"/>
      <c r="C1" s="161"/>
      <c r="D1" s="161"/>
      <c r="E1" s="161"/>
      <c r="F1" s="161"/>
    </row>
    <row r="2" spans="1:6" ht="30.75" customHeight="1">
      <c r="A2" s="162" t="s">
        <v>325</v>
      </c>
      <c r="B2" s="162"/>
      <c r="C2" s="162"/>
      <c r="D2" s="162"/>
      <c r="E2" s="162"/>
      <c r="F2" s="162"/>
    </row>
    <row r="3" spans="1:6" ht="15">
      <c r="A3" s="164"/>
      <c r="B3" s="164"/>
      <c r="C3" s="164"/>
      <c r="D3" s="164"/>
      <c r="E3" s="164"/>
      <c r="F3" s="164"/>
    </row>
    <row r="4" spans="1:6" ht="14.25">
      <c r="A4" s="137"/>
      <c r="B4" s="163"/>
      <c r="C4" s="163"/>
      <c r="D4" s="163"/>
      <c r="E4" s="163"/>
      <c r="F4" s="163"/>
    </row>
    <row r="5" spans="1:6" ht="39">
      <c r="A5" s="138" t="s">
        <v>0</v>
      </c>
      <c r="B5" s="139" t="s">
        <v>1</v>
      </c>
      <c r="C5" s="138" t="s">
        <v>223</v>
      </c>
      <c r="D5" s="139" t="s">
        <v>229</v>
      </c>
      <c r="E5" s="140" t="s">
        <v>224</v>
      </c>
      <c r="F5" s="140" t="s">
        <v>230</v>
      </c>
    </row>
    <row r="6" spans="1:6" ht="14.25">
      <c r="A6" s="136" t="s">
        <v>2</v>
      </c>
      <c r="B6" s="155" t="s">
        <v>3</v>
      </c>
      <c r="C6" s="155"/>
      <c r="D6" s="155"/>
      <c r="E6" s="155"/>
      <c r="F6" s="155"/>
    </row>
    <row r="7" spans="1:6" ht="14.25">
      <c r="A7" s="2" t="s">
        <v>4</v>
      </c>
      <c r="B7" s="3" t="s">
        <v>5</v>
      </c>
      <c r="C7" s="2" t="s">
        <v>6</v>
      </c>
      <c r="D7" s="29">
        <v>1</v>
      </c>
      <c r="E7" s="30"/>
      <c r="F7" s="17">
        <f>+E7*D7</f>
        <v>0</v>
      </c>
    </row>
    <row r="8" spans="1:6" ht="16.5">
      <c r="A8" s="2" t="s">
        <v>8</v>
      </c>
      <c r="B8" s="3" t="s">
        <v>146</v>
      </c>
      <c r="C8" s="2" t="s">
        <v>339</v>
      </c>
      <c r="D8" s="29">
        <v>97.4</v>
      </c>
      <c r="E8" s="30"/>
      <c r="F8" s="17">
        <f>+E8*D8</f>
        <v>0</v>
      </c>
    </row>
    <row r="9" spans="1:6" ht="14.25">
      <c r="A9" s="73"/>
      <c r="B9" s="4" t="s">
        <v>9</v>
      </c>
      <c r="C9" s="73"/>
      <c r="D9" s="73"/>
      <c r="E9" s="74"/>
      <c r="F9" s="71">
        <f>F7+F8</f>
        <v>0</v>
      </c>
    </row>
    <row r="10" spans="1:6" ht="14.25">
      <c r="A10" s="5"/>
      <c r="B10" s="6"/>
      <c r="C10" s="7"/>
      <c r="D10" s="29"/>
      <c r="E10" s="30"/>
      <c r="F10" s="18"/>
    </row>
    <row r="11" spans="1:6" ht="14.25">
      <c r="A11" s="136" t="s">
        <v>10</v>
      </c>
      <c r="B11" s="155" t="s">
        <v>11</v>
      </c>
      <c r="C11" s="155"/>
      <c r="D11" s="155"/>
      <c r="E11" s="155"/>
      <c r="F11" s="155"/>
    </row>
    <row r="12" spans="1:6" ht="16.5">
      <c r="A12" s="5" t="s">
        <v>12</v>
      </c>
      <c r="B12" s="6" t="s">
        <v>13</v>
      </c>
      <c r="C12" s="7" t="s">
        <v>227</v>
      </c>
      <c r="D12" s="29">
        <f>0.8*0.8*1.1*24</f>
        <v>16.896000000000004</v>
      </c>
      <c r="E12" s="30"/>
      <c r="F12" s="18">
        <f>+E12*D12</f>
        <v>0</v>
      </c>
    </row>
    <row r="13" spans="1:6" ht="16.5">
      <c r="A13" s="5" t="s">
        <v>14</v>
      </c>
      <c r="B13" s="3" t="s">
        <v>15</v>
      </c>
      <c r="C13" s="8" t="s">
        <v>227</v>
      </c>
      <c r="D13" s="29">
        <f>(((10.75*4)-3.3)+(7.95*4)+3.75+3.75+3)*0.6*0.6*1.2</f>
        <v>35.42399999999999</v>
      </c>
      <c r="E13" s="30"/>
      <c r="F13" s="18">
        <f>+E13*D13</f>
        <v>0</v>
      </c>
    </row>
    <row r="14" spans="1:6" ht="16.5">
      <c r="A14" s="5" t="s">
        <v>16</v>
      </c>
      <c r="B14" s="3" t="s">
        <v>17</v>
      </c>
      <c r="C14" s="8" t="s">
        <v>227</v>
      </c>
      <c r="D14" s="29">
        <f>(D12+D13)/2</f>
        <v>26.159999999999997</v>
      </c>
      <c r="E14" s="30"/>
      <c r="F14" s="18">
        <f>+E14*D14</f>
        <v>0</v>
      </c>
    </row>
    <row r="15" spans="1:6" ht="27">
      <c r="A15" s="5" t="s">
        <v>18</v>
      </c>
      <c r="B15" s="3" t="s">
        <v>220</v>
      </c>
      <c r="C15" s="8" t="s">
        <v>227</v>
      </c>
      <c r="D15" s="29">
        <f>12.25*7.8*0.8</f>
        <v>76.44</v>
      </c>
      <c r="E15" s="30"/>
      <c r="F15" s="18">
        <f>+E15*D15</f>
        <v>0</v>
      </c>
    </row>
    <row r="16" spans="1:6" ht="14.25">
      <c r="A16" s="73"/>
      <c r="B16" s="72" t="s">
        <v>19</v>
      </c>
      <c r="C16" s="73"/>
      <c r="D16" s="73"/>
      <c r="E16" s="74"/>
      <c r="F16" s="71">
        <f>SUM(F12:F15)</f>
        <v>0</v>
      </c>
    </row>
    <row r="17" spans="1:6" ht="14.25">
      <c r="A17" s="5"/>
      <c r="B17" s="6"/>
      <c r="C17" s="7"/>
      <c r="D17" s="29"/>
      <c r="E17" s="30"/>
      <c r="F17" s="18"/>
    </row>
    <row r="18" spans="1:6" ht="14.25">
      <c r="A18" s="136" t="s">
        <v>20</v>
      </c>
      <c r="B18" s="155" t="s">
        <v>21</v>
      </c>
      <c r="C18" s="155"/>
      <c r="D18" s="155"/>
      <c r="E18" s="155"/>
      <c r="F18" s="155"/>
    </row>
    <row r="19" spans="1:6" ht="25.5" customHeight="1">
      <c r="A19" s="2" t="s">
        <v>22</v>
      </c>
      <c r="B19" s="3" t="s">
        <v>173</v>
      </c>
      <c r="C19" s="2" t="s">
        <v>7</v>
      </c>
      <c r="D19" s="29">
        <f>81*1.1</f>
        <v>89.10000000000001</v>
      </c>
      <c r="E19" s="30"/>
      <c r="F19" s="17">
        <f aca="true" t="shared" si="0" ref="F19:F24">+E19*D19</f>
        <v>0</v>
      </c>
    </row>
    <row r="20" spans="1:6" ht="25.5" customHeight="1">
      <c r="A20" s="2" t="s">
        <v>23</v>
      </c>
      <c r="B20" s="3" t="s">
        <v>340</v>
      </c>
      <c r="C20" s="2" t="s">
        <v>211</v>
      </c>
      <c r="D20" s="29">
        <v>3</v>
      </c>
      <c r="E20" s="30"/>
      <c r="F20" s="17">
        <f t="shared" si="0"/>
        <v>0</v>
      </c>
    </row>
    <row r="21" spans="1:12" ht="25.5" customHeight="1">
      <c r="A21" s="2" t="s">
        <v>24</v>
      </c>
      <c r="B21" s="9" t="s">
        <v>182</v>
      </c>
      <c r="C21" s="8" t="s">
        <v>7</v>
      </c>
      <c r="D21" s="29">
        <f>((69.1*3.25)-((1.5*1.2*7)+(1*1*3)+(0.6*0.6*3)+(0.7*2.1*11)))+40+10</f>
        <v>241.725</v>
      </c>
      <c r="E21" s="31"/>
      <c r="F21" s="17">
        <f t="shared" si="0"/>
        <v>0</v>
      </c>
      <c r="L21" s="48"/>
    </row>
    <row r="22" spans="1:13" ht="32.25" customHeight="1">
      <c r="A22" s="2" t="s">
        <v>184</v>
      </c>
      <c r="B22" s="9" t="s">
        <v>341</v>
      </c>
      <c r="C22" s="8" t="s">
        <v>7</v>
      </c>
      <c r="D22" s="29">
        <v>12.4</v>
      </c>
      <c r="E22" s="31"/>
      <c r="F22" s="17">
        <f t="shared" si="0"/>
        <v>0</v>
      </c>
      <c r="M22" s="128"/>
    </row>
    <row r="23" spans="1:13" ht="27">
      <c r="A23" s="2" t="s">
        <v>25</v>
      </c>
      <c r="B23" s="3" t="s">
        <v>283</v>
      </c>
      <c r="C23" s="2" t="s">
        <v>6</v>
      </c>
      <c r="D23" s="29">
        <v>1</v>
      </c>
      <c r="E23" s="30"/>
      <c r="F23" s="17">
        <f t="shared" si="0"/>
        <v>0</v>
      </c>
      <c r="M23" s="128"/>
    </row>
    <row r="24" spans="1:13" ht="14.25">
      <c r="A24" s="2" t="s">
        <v>282</v>
      </c>
      <c r="B24" s="84" t="s">
        <v>268</v>
      </c>
      <c r="C24" s="2" t="s">
        <v>6</v>
      </c>
      <c r="D24" s="29">
        <v>1</v>
      </c>
      <c r="E24" s="30"/>
      <c r="F24" s="17">
        <f t="shared" si="0"/>
        <v>0</v>
      </c>
      <c r="M24" s="128"/>
    </row>
    <row r="25" spans="1:11" ht="14.25">
      <c r="A25" s="134"/>
      <c r="B25" s="72" t="s">
        <v>26</v>
      </c>
      <c r="C25" s="134"/>
      <c r="D25" s="134"/>
      <c r="E25" s="71"/>
      <c r="F25" s="71">
        <f>SUM(F19:F24)</f>
        <v>0</v>
      </c>
      <c r="K25" s="48"/>
    </row>
    <row r="26" spans="1:6" ht="14.25">
      <c r="A26" s="5"/>
      <c r="B26" s="6"/>
      <c r="C26" s="7"/>
      <c r="D26" s="29"/>
      <c r="E26" s="30"/>
      <c r="F26" s="18"/>
    </row>
    <row r="27" spans="1:6" ht="14.25">
      <c r="A27" s="136" t="s">
        <v>27</v>
      </c>
      <c r="B27" s="155" t="s">
        <v>28</v>
      </c>
      <c r="C27" s="155"/>
      <c r="D27" s="155"/>
      <c r="E27" s="155"/>
      <c r="F27" s="155"/>
    </row>
    <row r="28" spans="1:6" ht="16.5">
      <c r="A28" s="2" t="s">
        <v>29</v>
      </c>
      <c r="B28" s="3" t="s">
        <v>30</v>
      </c>
      <c r="C28" s="8" t="s">
        <v>227</v>
      </c>
      <c r="D28" s="29">
        <v>2.5</v>
      </c>
      <c r="E28" s="30"/>
      <c r="F28" s="17">
        <f aca="true" t="shared" si="1" ref="F28:F37">+E28*D28</f>
        <v>0</v>
      </c>
    </row>
    <row r="29" spans="1:6" ht="27">
      <c r="A29" s="2" t="s">
        <v>31</v>
      </c>
      <c r="B29" s="3" t="s">
        <v>342</v>
      </c>
      <c r="C29" s="8" t="s">
        <v>227</v>
      </c>
      <c r="D29" s="29">
        <v>3.2</v>
      </c>
      <c r="E29" s="30"/>
      <c r="F29" s="17">
        <f t="shared" si="1"/>
        <v>0</v>
      </c>
    </row>
    <row r="30" spans="1:6" ht="27">
      <c r="A30" s="2" t="s">
        <v>32</v>
      </c>
      <c r="B30" s="9" t="s">
        <v>33</v>
      </c>
      <c r="C30" s="8" t="s">
        <v>227</v>
      </c>
      <c r="D30" s="29">
        <v>3.8</v>
      </c>
      <c r="E30" s="30"/>
      <c r="F30" s="17">
        <f t="shared" si="1"/>
        <v>0</v>
      </c>
    </row>
    <row r="31" spans="1:6" ht="27">
      <c r="A31" s="2" t="s">
        <v>34</v>
      </c>
      <c r="B31" s="10" t="s">
        <v>35</v>
      </c>
      <c r="C31" s="8" t="s">
        <v>227</v>
      </c>
      <c r="D31" s="29">
        <f>81*0.15*0.2</f>
        <v>2.43</v>
      </c>
      <c r="E31" s="30"/>
      <c r="F31" s="17">
        <f t="shared" si="1"/>
        <v>0</v>
      </c>
    </row>
    <row r="32" spans="1:6" ht="27">
      <c r="A32" s="2" t="s">
        <v>36</v>
      </c>
      <c r="B32" s="10" t="s">
        <v>37</v>
      </c>
      <c r="C32" s="8" t="s">
        <v>227</v>
      </c>
      <c r="D32" s="29">
        <f>81*0.12*0.2</f>
        <v>1.944</v>
      </c>
      <c r="E32" s="30"/>
      <c r="F32" s="17">
        <f t="shared" si="1"/>
        <v>0</v>
      </c>
    </row>
    <row r="33" spans="1:7" ht="27">
      <c r="A33" s="2" t="s">
        <v>38</v>
      </c>
      <c r="B33" s="10" t="s">
        <v>154</v>
      </c>
      <c r="C33" s="8" t="s">
        <v>227</v>
      </c>
      <c r="D33" s="29">
        <f>11.5*8*0.1</f>
        <v>9.200000000000001</v>
      </c>
      <c r="E33" s="31"/>
      <c r="F33" s="17">
        <f t="shared" si="1"/>
        <v>0</v>
      </c>
      <c r="G33" s="48"/>
    </row>
    <row r="34" spans="1:6" ht="151.5">
      <c r="A34" s="2" t="s">
        <v>155</v>
      </c>
      <c r="B34" s="9" t="s">
        <v>281</v>
      </c>
      <c r="C34" s="8" t="s">
        <v>48</v>
      </c>
      <c r="D34" s="29">
        <v>3</v>
      </c>
      <c r="E34" s="31"/>
      <c r="F34" s="17">
        <f t="shared" si="1"/>
        <v>0</v>
      </c>
    </row>
    <row r="35" spans="1:6" ht="27">
      <c r="A35" s="2" t="s">
        <v>194</v>
      </c>
      <c r="B35" s="9" t="s">
        <v>199</v>
      </c>
      <c r="C35" s="8" t="s">
        <v>227</v>
      </c>
      <c r="D35" s="29">
        <f>5*0.2*0.4</f>
        <v>0.4</v>
      </c>
      <c r="E35" s="30"/>
      <c r="F35" s="17">
        <f t="shared" si="1"/>
        <v>0</v>
      </c>
    </row>
    <row r="36" spans="1:8" ht="41.25">
      <c r="A36" s="2" t="s">
        <v>156</v>
      </c>
      <c r="B36" s="9" t="s">
        <v>216</v>
      </c>
      <c r="C36" s="8" t="s">
        <v>174</v>
      </c>
      <c r="D36" s="29">
        <f>(12.5+12.5+8+8)*0.2</f>
        <v>8.200000000000001</v>
      </c>
      <c r="E36" s="30"/>
      <c r="F36" s="17">
        <f t="shared" si="1"/>
        <v>0</v>
      </c>
      <c r="H36" s="48"/>
    </row>
    <row r="37" spans="1:8" ht="41.25">
      <c r="A37" s="2" t="s">
        <v>284</v>
      </c>
      <c r="B37" s="9" t="s">
        <v>285</v>
      </c>
      <c r="C37" s="8" t="s">
        <v>227</v>
      </c>
      <c r="D37" s="29">
        <f>8*1.5*0.15</f>
        <v>1.7999999999999998</v>
      </c>
      <c r="E37" s="30"/>
      <c r="F37" s="17">
        <f t="shared" si="1"/>
        <v>0</v>
      </c>
      <c r="H37" s="48"/>
    </row>
    <row r="38" spans="1:13" ht="27">
      <c r="A38" s="11"/>
      <c r="B38" s="12" t="s">
        <v>39</v>
      </c>
      <c r="C38" s="11"/>
      <c r="D38" s="11"/>
      <c r="E38" s="70"/>
      <c r="F38" s="70">
        <f>SUM(F28:F37)</f>
        <v>0</v>
      </c>
      <c r="J38" s="48"/>
      <c r="K38" s="48"/>
      <c r="M38" s="48"/>
    </row>
    <row r="39" spans="1:6" ht="14.25">
      <c r="A39" s="5"/>
      <c r="B39" s="6"/>
      <c r="C39" s="7"/>
      <c r="D39" s="29"/>
      <c r="E39" s="30"/>
      <c r="F39" s="18"/>
    </row>
    <row r="40" spans="1:6" ht="14.25">
      <c r="A40" s="141" t="s">
        <v>40</v>
      </c>
      <c r="B40" s="158" t="s">
        <v>41</v>
      </c>
      <c r="C40" s="158"/>
      <c r="D40" s="158"/>
      <c r="E40" s="158"/>
      <c r="F40" s="158"/>
    </row>
    <row r="41" spans="1:6" ht="14.25">
      <c r="A41" s="8" t="s">
        <v>42</v>
      </c>
      <c r="B41" s="9" t="s">
        <v>200</v>
      </c>
      <c r="C41" s="8" t="s">
        <v>7</v>
      </c>
      <c r="D41" s="29">
        <f>8*1.5</f>
        <v>12</v>
      </c>
      <c r="E41" s="31"/>
      <c r="F41" s="19">
        <f>+E41*D41</f>
        <v>0</v>
      </c>
    </row>
    <row r="42" spans="1:46" ht="14.25">
      <c r="A42" s="8" t="s">
        <v>147</v>
      </c>
      <c r="B42" s="9" t="s">
        <v>144</v>
      </c>
      <c r="C42" s="8" t="s">
        <v>7</v>
      </c>
      <c r="D42" s="29">
        <v>365</v>
      </c>
      <c r="E42" s="31"/>
      <c r="F42" s="19">
        <f>+E42*D42</f>
        <v>0</v>
      </c>
      <c r="N42" s="48"/>
      <c r="T42" s="48"/>
      <c r="V42" s="50"/>
      <c r="W42" s="52"/>
      <c r="X42" s="51"/>
      <c r="Y42" s="50"/>
      <c r="Z42" s="50"/>
      <c r="AA42" s="50"/>
      <c r="AB42" s="50"/>
      <c r="AC42" s="50"/>
      <c r="AD42" s="50"/>
      <c r="AE42" s="50"/>
      <c r="AF42" s="50"/>
      <c r="AG42" s="50"/>
      <c r="AH42" s="48"/>
      <c r="AI42" s="50"/>
      <c r="AJ42" s="48"/>
      <c r="AS42" s="50"/>
      <c r="AT42" s="50"/>
    </row>
    <row r="43" spans="1:24" s="49" customFormat="1" ht="54.75">
      <c r="A43" s="59" t="s">
        <v>183</v>
      </c>
      <c r="B43" s="58" t="s">
        <v>217</v>
      </c>
      <c r="C43" s="59" t="s">
        <v>7</v>
      </c>
      <c r="D43" s="57">
        <f>16+26</f>
        <v>42</v>
      </c>
      <c r="E43" s="60"/>
      <c r="F43" s="19">
        <f>+E43*D43</f>
        <v>0</v>
      </c>
      <c r="K43" s="61"/>
      <c r="X43" s="61"/>
    </row>
    <row r="44" spans="1:12" ht="14.25">
      <c r="A44" s="11"/>
      <c r="B44" s="12" t="s">
        <v>43</v>
      </c>
      <c r="C44" s="11"/>
      <c r="D44" s="11"/>
      <c r="E44" s="70"/>
      <c r="F44" s="70">
        <f>F42+F41+F43</f>
        <v>0</v>
      </c>
      <c r="L44" s="48"/>
    </row>
    <row r="45" spans="1:6" ht="14.25">
      <c r="A45" s="5"/>
      <c r="B45" s="6"/>
      <c r="C45" s="7"/>
      <c r="D45" s="29"/>
      <c r="E45" s="30"/>
      <c r="F45" s="18"/>
    </row>
    <row r="46" spans="1:6" ht="14.25">
      <c r="A46" s="136" t="s">
        <v>44</v>
      </c>
      <c r="B46" s="155" t="s">
        <v>45</v>
      </c>
      <c r="C46" s="155"/>
      <c r="D46" s="155"/>
      <c r="E46" s="155"/>
      <c r="F46" s="155"/>
    </row>
    <row r="47" spans="1:6" s="56" customFormat="1" ht="54.75">
      <c r="A47" s="2" t="s">
        <v>46</v>
      </c>
      <c r="B47" s="15" t="s">
        <v>286</v>
      </c>
      <c r="C47" s="2" t="s">
        <v>47</v>
      </c>
      <c r="D47" s="53">
        <v>8</v>
      </c>
      <c r="E47" s="54"/>
      <c r="F47" s="55">
        <f aca="true" t="shared" si="2" ref="F47:F52">+E47*D47</f>
        <v>0</v>
      </c>
    </row>
    <row r="48" spans="1:6" s="49" customFormat="1" ht="41.25">
      <c r="A48" s="2" t="s">
        <v>195</v>
      </c>
      <c r="B48" s="3" t="s">
        <v>287</v>
      </c>
      <c r="C48" s="2" t="s">
        <v>47</v>
      </c>
      <c r="D48" s="53">
        <v>3</v>
      </c>
      <c r="E48" s="30"/>
      <c r="F48" s="19">
        <f t="shared" si="2"/>
        <v>0</v>
      </c>
    </row>
    <row r="49" spans="1:6" s="49" customFormat="1" ht="41.25">
      <c r="A49" s="2" t="s">
        <v>197</v>
      </c>
      <c r="B49" s="3" t="s">
        <v>215</v>
      </c>
      <c r="C49" s="2" t="s">
        <v>47</v>
      </c>
      <c r="D49" s="53">
        <v>3</v>
      </c>
      <c r="E49" s="30"/>
      <c r="F49" s="19">
        <f t="shared" si="2"/>
        <v>0</v>
      </c>
    </row>
    <row r="50" spans="1:6" s="49" customFormat="1" ht="41.25">
      <c r="A50" s="2" t="s">
        <v>221</v>
      </c>
      <c r="B50" s="3" t="s">
        <v>218</v>
      </c>
      <c r="C50" s="2" t="s">
        <v>47</v>
      </c>
      <c r="D50" s="53">
        <v>7</v>
      </c>
      <c r="E50" s="30"/>
      <c r="F50" s="19">
        <f t="shared" si="2"/>
        <v>0</v>
      </c>
    </row>
    <row r="51" spans="1:6" s="49" customFormat="1" ht="54.75">
      <c r="A51" s="2" t="s">
        <v>202</v>
      </c>
      <c r="B51" s="3" t="s">
        <v>288</v>
      </c>
      <c r="C51" s="2" t="s">
        <v>47</v>
      </c>
      <c r="D51" s="53">
        <v>3</v>
      </c>
      <c r="E51" s="30"/>
      <c r="F51" s="19">
        <f t="shared" si="2"/>
        <v>0</v>
      </c>
    </row>
    <row r="52" spans="1:6" s="49" customFormat="1" ht="27">
      <c r="A52" s="2" t="s">
        <v>222</v>
      </c>
      <c r="B52" s="144" t="s">
        <v>329</v>
      </c>
      <c r="C52" s="152" t="s">
        <v>337</v>
      </c>
      <c r="D52" s="152">
        <v>92</v>
      </c>
      <c r="E52" s="30"/>
      <c r="F52" s="19">
        <f t="shared" si="2"/>
        <v>0</v>
      </c>
    </row>
    <row r="53" spans="1:6" ht="14.25">
      <c r="A53" s="157" t="s">
        <v>49</v>
      </c>
      <c r="B53" s="157"/>
      <c r="C53" s="157"/>
      <c r="D53" s="157"/>
      <c r="E53" s="157"/>
      <c r="F53" s="71">
        <f>SUM(F47:F52)</f>
        <v>0</v>
      </c>
    </row>
    <row r="54" spans="1:6" ht="14.25">
      <c r="A54" s="5"/>
      <c r="B54" s="6"/>
      <c r="C54" s="7"/>
      <c r="D54" s="29"/>
      <c r="E54" s="30"/>
      <c r="F54" s="18"/>
    </row>
    <row r="55" spans="1:6" ht="14.25" customHeight="1">
      <c r="A55" s="136" t="s">
        <v>50</v>
      </c>
      <c r="B55" s="155" t="s">
        <v>51</v>
      </c>
      <c r="C55" s="155"/>
      <c r="D55" s="155"/>
      <c r="E55" s="155"/>
      <c r="F55" s="155"/>
    </row>
    <row r="56" spans="1:6" s="49" customFormat="1" ht="41.25">
      <c r="A56" s="2" t="s">
        <v>52</v>
      </c>
      <c r="B56" s="3" t="s">
        <v>219</v>
      </c>
      <c r="C56" s="2" t="s">
        <v>7</v>
      </c>
      <c r="D56" s="29">
        <f>14*8</f>
        <v>112</v>
      </c>
      <c r="E56" s="17"/>
      <c r="F56" s="17">
        <f>E56*D56</f>
        <v>0</v>
      </c>
    </row>
    <row r="57" spans="1:6" ht="14.25">
      <c r="A57" s="73"/>
      <c r="B57" s="72" t="s">
        <v>53</v>
      </c>
      <c r="C57" s="134"/>
      <c r="D57" s="134"/>
      <c r="E57" s="71"/>
      <c r="F57" s="71">
        <f>+F56</f>
        <v>0</v>
      </c>
    </row>
    <row r="58" spans="1:6" ht="14.25">
      <c r="A58" s="5"/>
      <c r="B58" s="6"/>
      <c r="C58" s="7"/>
      <c r="D58" s="29"/>
      <c r="E58" s="30"/>
      <c r="F58" s="18"/>
    </row>
    <row r="59" spans="1:6" ht="14.25">
      <c r="A59" s="136" t="s">
        <v>54</v>
      </c>
      <c r="B59" s="156" t="s">
        <v>55</v>
      </c>
      <c r="C59" s="156"/>
      <c r="D59" s="156"/>
      <c r="E59" s="156"/>
      <c r="F59" s="156"/>
    </row>
    <row r="60" spans="1:7" s="56" customFormat="1" ht="54.75">
      <c r="A60" s="2" t="s">
        <v>56</v>
      </c>
      <c r="B60" s="145" t="s">
        <v>343</v>
      </c>
      <c r="C60" s="146" t="s">
        <v>201</v>
      </c>
      <c r="D60" s="145">
        <v>120</v>
      </c>
      <c r="E60" s="54"/>
      <c r="F60" s="55">
        <f>+D60*E60</f>
        <v>0</v>
      </c>
      <c r="G60" s="62"/>
    </row>
    <row r="61" spans="1:7" s="56" customFormat="1" ht="41.25">
      <c r="A61" s="2" t="s">
        <v>331</v>
      </c>
      <c r="B61" s="145" t="s">
        <v>330</v>
      </c>
      <c r="C61" s="146" t="s">
        <v>48</v>
      </c>
      <c r="D61" s="145">
        <v>120</v>
      </c>
      <c r="E61" s="54"/>
      <c r="F61" s="55">
        <f>+D61*E61</f>
        <v>0</v>
      </c>
      <c r="G61" s="62"/>
    </row>
    <row r="62" spans="1:6" ht="27">
      <c r="A62" s="2" t="s">
        <v>157</v>
      </c>
      <c r="B62" s="3" t="s">
        <v>203</v>
      </c>
      <c r="C62" s="2" t="s">
        <v>7</v>
      </c>
      <c r="D62" s="29">
        <v>12</v>
      </c>
      <c r="E62" s="30"/>
      <c r="F62" s="19">
        <f>+E62*D62</f>
        <v>0</v>
      </c>
    </row>
    <row r="63" spans="1:6" ht="27">
      <c r="A63" s="2" t="s">
        <v>158</v>
      </c>
      <c r="B63" s="3" t="s">
        <v>159</v>
      </c>
      <c r="C63" s="2" t="s">
        <v>7</v>
      </c>
      <c r="D63" s="29">
        <f>(((1.2+1.9+1.2+1.9)*2.8)-((0.6*0.6)+(0.7*2.1)))*3</f>
        <v>46.58999999999999</v>
      </c>
      <c r="E63" s="30"/>
      <c r="F63" s="19">
        <f>+E63*D63</f>
        <v>0</v>
      </c>
    </row>
    <row r="64" spans="1:6" ht="14.25">
      <c r="A64" s="134"/>
      <c r="B64" s="72" t="s">
        <v>57</v>
      </c>
      <c r="C64" s="134"/>
      <c r="D64" s="134"/>
      <c r="E64" s="71"/>
      <c r="F64" s="71">
        <f>SUM(F60:F63)</f>
        <v>0</v>
      </c>
    </row>
    <row r="65" spans="1:6" ht="14.25">
      <c r="A65" s="5"/>
      <c r="B65" s="6"/>
      <c r="C65" s="7"/>
      <c r="D65" s="29"/>
      <c r="E65" s="30"/>
      <c r="F65" s="18"/>
    </row>
    <row r="66" spans="1:6" ht="14.25">
      <c r="A66" s="136" t="s">
        <v>58</v>
      </c>
      <c r="B66" s="155" t="s">
        <v>59</v>
      </c>
      <c r="C66" s="155"/>
      <c r="D66" s="155"/>
      <c r="E66" s="155"/>
      <c r="F66" s="155"/>
    </row>
    <row r="67" spans="1:6" s="49" customFormat="1" ht="27">
      <c r="A67" s="2" t="s">
        <v>60</v>
      </c>
      <c r="B67" s="3" t="s">
        <v>185</v>
      </c>
      <c r="C67" s="2" t="s">
        <v>7</v>
      </c>
      <c r="D67" s="29">
        <v>360</v>
      </c>
      <c r="E67" s="30"/>
      <c r="F67" s="19">
        <f>+E67*D67</f>
        <v>0</v>
      </c>
    </row>
    <row r="68" spans="1:6" ht="14.25">
      <c r="A68" s="2" t="s">
        <v>61</v>
      </c>
      <c r="B68" s="3" t="s">
        <v>204</v>
      </c>
      <c r="C68" s="2" t="s">
        <v>7</v>
      </c>
      <c r="D68" s="29">
        <v>92</v>
      </c>
      <c r="E68" s="30"/>
      <c r="F68" s="19">
        <f>+E68*D68</f>
        <v>0</v>
      </c>
    </row>
    <row r="69" spans="1:6" ht="14.25">
      <c r="A69" s="2" t="s">
        <v>62</v>
      </c>
      <c r="B69" s="3" t="s">
        <v>63</v>
      </c>
      <c r="C69" s="2" t="s">
        <v>7</v>
      </c>
      <c r="D69" s="29">
        <v>165</v>
      </c>
      <c r="E69" s="30"/>
      <c r="F69" s="19">
        <f>+E69*D69</f>
        <v>0</v>
      </c>
    </row>
    <row r="70" spans="1:6" s="63" customFormat="1" ht="14.25">
      <c r="A70" s="65"/>
      <c r="B70" s="64" t="s">
        <v>64</v>
      </c>
      <c r="C70" s="65"/>
      <c r="D70" s="65"/>
      <c r="E70" s="66"/>
      <c r="F70" s="66">
        <f>SUM(F67:F69)</f>
        <v>0</v>
      </c>
    </row>
    <row r="71" spans="1:6" ht="14.25">
      <c r="A71" s="5"/>
      <c r="B71" s="6"/>
      <c r="C71" s="7"/>
      <c r="D71" s="29"/>
      <c r="E71" s="30"/>
      <c r="F71" s="18"/>
    </row>
    <row r="72" spans="1:6" ht="14.25" customHeight="1">
      <c r="A72" s="136" t="s">
        <v>65</v>
      </c>
      <c r="B72" s="155" t="s">
        <v>225</v>
      </c>
      <c r="C72" s="155"/>
      <c r="D72" s="155"/>
      <c r="E72" s="155"/>
      <c r="F72" s="155"/>
    </row>
    <row r="73" spans="1:6" ht="14.25">
      <c r="A73" s="13"/>
      <c r="B73" s="14" t="s">
        <v>66</v>
      </c>
      <c r="C73" s="13"/>
      <c r="D73" s="13"/>
      <c r="E73" s="20"/>
      <c r="F73" s="20"/>
    </row>
    <row r="74" spans="1:6" ht="41.25">
      <c r="A74" s="2" t="s">
        <v>67</v>
      </c>
      <c r="B74" s="3" t="s">
        <v>179</v>
      </c>
      <c r="C74" s="2" t="s">
        <v>48</v>
      </c>
      <c r="D74" s="29">
        <v>60</v>
      </c>
      <c r="E74" s="30"/>
      <c r="F74" s="19">
        <f aca="true" t="shared" si="3" ref="F74:F98">+E74*D74</f>
        <v>0</v>
      </c>
    </row>
    <row r="75" spans="1:6" ht="14.25">
      <c r="A75" s="2" t="s">
        <v>148</v>
      </c>
      <c r="B75" s="3" t="s">
        <v>69</v>
      </c>
      <c r="C75" s="2" t="s">
        <v>6</v>
      </c>
      <c r="D75" s="29">
        <v>1</v>
      </c>
      <c r="E75" s="30"/>
      <c r="F75" s="19">
        <f t="shared" si="3"/>
        <v>0</v>
      </c>
    </row>
    <row r="76" spans="1:6" ht="14.25">
      <c r="A76" s="2" t="s">
        <v>68</v>
      </c>
      <c r="B76" s="3" t="s">
        <v>71</v>
      </c>
      <c r="C76" s="2" t="s">
        <v>47</v>
      </c>
      <c r="D76" s="29">
        <v>8</v>
      </c>
      <c r="E76" s="30"/>
      <c r="F76" s="19">
        <f t="shared" si="3"/>
        <v>0</v>
      </c>
    </row>
    <row r="77" spans="1:6" ht="14.25">
      <c r="A77" s="2" t="s">
        <v>321</v>
      </c>
      <c r="B77" s="3" t="s">
        <v>150</v>
      </c>
      <c r="C77" s="2" t="s">
        <v>47</v>
      </c>
      <c r="D77" s="29">
        <v>4</v>
      </c>
      <c r="E77" s="30"/>
      <c r="F77" s="19">
        <f t="shared" si="3"/>
        <v>0</v>
      </c>
    </row>
    <row r="78" spans="1:6" ht="14.25">
      <c r="A78" s="2" t="s">
        <v>70</v>
      </c>
      <c r="B78" s="3" t="s">
        <v>180</v>
      </c>
      <c r="C78" s="2" t="s">
        <v>47</v>
      </c>
      <c r="D78" s="29">
        <v>20</v>
      </c>
      <c r="E78" s="30"/>
      <c r="F78" s="19">
        <f t="shared" si="3"/>
        <v>0</v>
      </c>
    </row>
    <row r="79" spans="1:6" ht="14.25">
      <c r="A79" s="2" t="s">
        <v>149</v>
      </c>
      <c r="B79" s="3" t="s">
        <v>205</v>
      </c>
      <c r="C79" s="2" t="s">
        <v>47</v>
      </c>
      <c r="D79" s="29">
        <v>3</v>
      </c>
      <c r="E79" s="30"/>
      <c r="F79" s="19">
        <f t="shared" si="3"/>
        <v>0</v>
      </c>
    </row>
    <row r="80" spans="1:6" ht="14.25">
      <c r="A80" s="2" t="s">
        <v>72</v>
      </c>
      <c r="B80" s="3" t="s">
        <v>152</v>
      </c>
      <c r="C80" s="2" t="s">
        <v>47</v>
      </c>
      <c r="D80" s="29">
        <v>11</v>
      </c>
      <c r="E80" s="30"/>
      <c r="F80" s="19">
        <f t="shared" si="3"/>
        <v>0</v>
      </c>
    </row>
    <row r="81" spans="1:6" ht="14.25">
      <c r="A81" s="2" t="s">
        <v>198</v>
      </c>
      <c r="B81" s="3" t="s">
        <v>74</v>
      </c>
      <c r="C81" s="2" t="s">
        <v>47</v>
      </c>
      <c r="D81" s="29">
        <v>12</v>
      </c>
      <c r="E81" s="30"/>
      <c r="F81" s="19">
        <f t="shared" si="3"/>
        <v>0</v>
      </c>
    </row>
    <row r="82" spans="1:6" ht="14.25">
      <c r="A82" s="2" t="s">
        <v>151</v>
      </c>
      <c r="B82" s="3" t="s">
        <v>76</v>
      </c>
      <c r="C82" s="2" t="s">
        <v>47</v>
      </c>
      <c r="D82" s="29">
        <v>6</v>
      </c>
      <c r="E82" s="30"/>
      <c r="F82" s="19">
        <f t="shared" si="3"/>
        <v>0</v>
      </c>
    </row>
    <row r="83" spans="1:6" ht="14.25">
      <c r="A83" s="2" t="s">
        <v>73</v>
      </c>
      <c r="B83" s="3" t="s">
        <v>78</v>
      </c>
      <c r="C83" s="2" t="s">
        <v>47</v>
      </c>
      <c r="D83" s="29">
        <v>4</v>
      </c>
      <c r="E83" s="30"/>
      <c r="F83" s="19">
        <f t="shared" si="3"/>
        <v>0</v>
      </c>
    </row>
    <row r="84" spans="1:6" ht="14.25">
      <c r="A84" s="2" t="s">
        <v>75</v>
      </c>
      <c r="B84" s="3" t="s">
        <v>80</v>
      </c>
      <c r="C84" s="2" t="s">
        <v>47</v>
      </c>
      <c r="D84" s="29">
        <v>4</v>
      </c>
      <c r="E84" s="30"/>
      <c r="F84" s="19">
        <f t="shared" si="3"/>
        <v>0</v>
      </c>
    </row>
    <row r="85" spans="1:6" s="49" customFormat="1" ht="41.25">
      <c r="A85" s="2" t="s">
        <v>77</v>
      </c>
      <c r="B85" s="3" t="s">
        <v>82</v>
      </c>
      <c r="C85" s="2" t="s">
        <v>47</v>
      </c>
      <c r="D85" s="29">
        <v>1</v>
      </c>
      <c r="E85" s="30"/>
      <c r="F85" s="19">
        <f t="shared" si="3"/>
        <v>0</v>
      </c>
    </row>
    <row r="86" spans="1:6" ht="14.25">
      <c r="A86" s="2" t="s">
        <v>79</v>
      </c>
      <c r="B86" s="3" t="s">
        <v>181</v>
      </c>
      <c r="C86" s="2" t="s">
        <v>48</v>
      </c>
      <c r="D86" s="29">
        <v>50</v>
      </c>
      <c r="E86" s="30"/>
      <c r="F86" s="19">
        <f t="shared" si="3"/>
        <v>0</v>
      </c>
    </row>
    <row r="87" spans="1:6" ht="14.25">
      <c r="A87" s="2" t="s">
        <v>81</v>
      </c>
      <c r="B87" s="3" t="s">
        <v>84</v>
      </c>
      <c r="C87" s="2" t="s">
        <v>48</v>
      </c>
      <c r="D87" s="29">
        <v>100</v>
      </c>
      <c r="E87" s="30"/>
      <c r="F87" s="19">
        <f t="shared" si="3"/>
        <v>0</v>
      </c>
    </row>
    <row r="88" spans="1:6" ht="27">
      <c r="A88" s="2" t="s">
        <v>153</v>
      </c>
      <c r="B88" s="3" t="s">
        <v>86</v>
      </c>
      <c r="C88" s="2" t="s">
        <v>47</v>
      </c>
      <c r="D88" s="29">
        <v>1</v>
      </c>
      <c r="E88" s="17"/>
      <c r="F88" s="19">
        <f t="shared" si="3"/>
        <v>0</v>
      </c>
    </row>
    <row r="89" spans="1:6" ht="27">
      <c r="A89" s="2" t="s">
        <v>83</v>
      </c>
      <c r="B89" s="6" t="s">
        <v>88</v>
      </c>
      <c r="C89" s="5" t="s">
        <v>47</v>
      </c>
      <c r="D89" s="29">
        <v>1</v>
      </c>
      <c r="E89" s="18"/>
      <c r="F89" s="21">
        <f t="shared" si="3"/>
        <v>0</v>
      </c>
    </row>
    <row r="90" spans="1:6" ht="14.25">
      <c r="A90" s="2" t="s">
        <v>85</v>
      </c>
      <c r="B90" s="3" t="s">
        <v>90</v>
      </c>
      <c r="C90" s="2" t="s">
        <v>47</v>
      </c>
      <c r="D90" s="29">
        <v>1</v>
      </c>
      <c r="E90" s="17"/>
      <c r="F90" s="19">
        <f t="shared" si="3"/>
        <v>0</v>
      </c>
    </row>
    <row r="91" spans="1:6" s="49" customFormat="1" ht="41.25">
      <c r="A91" s="2" t="s">
        <v>87</v>
      </c>
      <c r="B91" s="3" t="s">
        <v>92</v>
      </c>
      <c r="C91" s="2" t="s">
        <v>47</v>
      </c>
      <c r="D91" s="29">
        <v>5</v>
      </c>
      <c r="E91" s="17"/>
      <c r="F91" s="19">
        <f t="shared" si="3"/>
        <v>0</v>
      </c>
    </row>
    <row r="92" spans="1:6" s="49" customFormat="1" ht="41.25">
      <c r="A92" s="2" t="s">
        <v>89</v>
      </c>
      <c r="B92" s="3" t="s">
        <v>94</v>
      </c>
      <c r="C92" s="2" t="s">
        <v>47</v>
      </c>
      <c r="D92" s="29">
        <v>5</v>
      </c>
      <c r="E92" s="17"/>
      <c r="F92" s="19">
        <f t="shared" si="3"/>
        <v>0</v>
      </c>
    </row>
    <row r="93" spans="1:6" s="49" customFormat="1" ht="41.25">
      <c r="A93" s="2" t="s">
        <v>91</v>
      </c>
      <c r="B93" s="3" t="s">
        <v>96</v>
      </c>
      <c r="C93" s="2" t="s">
        <v>47</v>
      </c>
      <c r="D93" s="29">
        <v>5</v>
      </c>
      <c r="E93" s="17"/>
      <c r="F93" s="19">
        <f t="shared" si="3"/>
        <v>0</v>
      </c>
    </row>
    <row r="94" spans="1:6" s="49" customFormat="1" ht="41.25">
      <c r="A94" s="2" t="s">
        <v>93</v>
      </c>
      <c r="B94" s="3" t="s">
        <v>98</v>
      </c>
      <c r="C94" s="2" t="s">
        <v>47</v>
      </c>
      <c r="D94" s="29">
        <v>5</v>
      </c>
      <c r="E94" s="17"/>
      <c r="F94" s="19">
        <f t="shared" si="3"/>
        <v>0</v>
      </c>
    </row>
    <row r="95" spans="1:6" s="49" customFormat="1" ht="27">
      <c r="A95" s="2" t="s">
        <v>95</v>
      </c>
      <c r="B95" s="3" t="s">
        <v>100</v>
      </c>
      <c r="C95" s="2" t="s">
        <v>47</v>
      </c>
      <c r="D95" s="29">
        <v>5</v>
      </c>
      <c r="E95" s="17"/>
      <c r="F95" s="19">
        <f t="shared" si="3"/>
        <v>0</v>
      </c>
    </row>
    <row r="96" spans="1:6" s="49" customFormat="1" ht="27">
      <c r="A96" s="2" t="s">
        <v>97</v>
      </c>
      <c r="B96" s="3" t="s">
        <v>102</v>
      </c>
      <c r="C96" s="2" t="s">
        <v>47</v>
      </c>
      <c r="D96" s="29">
        <v>11</v>
      </c>
      <c r="E96" s="17"/>
      <c r="F96" s="19">
        <f t="shared" si="3"/>
        <v>0</v>
      </c>
    </row>
    <row r="97" spans="1:6" s="49" customFormat="1" ht="41.25">
      <c r="A97" s="2" t="s">
        <v>99</v>
      </c>
      <c r="B97" s="3" t="s">
        <v>103</v>
      </c>
      <c r="C97" s="2" t="s">
        <v>6</v>
      </c>
      <c r="D97" s="29">
        <v>1</v>
      </c>
      <c r="E97" s="17"/>
      <c r="F97" s="19">
        <f t="shared" si="3"/>
        <v>0</v>
      </c>
    </row>
    <row r="98" spans="1:6" ht="14.25">
      <c r="A98" s="2" t="s">
        <v>101</v>
      </c>
      <c r="B98" s="3" t="s">
        <v>228</v>
      </c>
      <c r="C98" s="2" t="s">
        <v>47</v>
      </c>
      <c r="D98" s="29">
        <v>2</v>
      </c>
      <c r="E98" s="17"/>
      <c r="F98" s="19">
        <f t="shared" si="3"/>
        <v>0</v>
      </c>
    </row>
    <row r="99" spans="1:6" ht="14.25">
      <c r="A99" s="73"/>
      <c r="B99" s="72" t="s">
        <v>104</v>
      </c>
      <c r="C99" s="73"/>
      <c r="D99" s="73"/>
      <c r="E99" s="74"/>
      <c r="F99" s="70">
        <f>SUM(F74:F98)</f>
        <v>0</v>
      </c>
    </row>
    <row r="100" spans="1:6" ht="14.25">
      <c r="A100" s="5"/>
      <c r="B100" s="6"/>
      <c r="C100" s="7"/>
      <c r="D100" s="29"/>
      <c r="E100" s="30"/>
      <c r="F100" s="18"/>
    </row>
    <row r="101" spans="1:6" ht="14.25">
      <c r="A101" s="136" t="s">
        <v>105</v>
      </c>
      <c r="B101" s="155" t="s">
        <v>106</v>
      </c>
      <c r="C101" s="155"/>
      <c r="D101" s="155"/>
      <c r="E101" s="155"/>
      <c r="F101" s="155"/>
    </row>
    <row r="102" spans="1:6" s="56" customFormat="1" ht="41.25">
      <c r="A102" s="2" t="s">
        <v>107</v>
      </c>
      <c r="B102" s="15" t="s">
        <v>108</v>
      </c>
      <c r="C102" s="2" t="s">
        <v>6</v>
      </c>
      <c r="D102" s="53">
        <v>1</v>
      </c>
      <c r="E102" s="54"/>
      <c r="F102" s="55">
        <f>+E102*D102</f>
        <v>0</v>
      </c>
    </row>
    <row r="103" spans="1:6" ht="14.25">
      <c r="A103" s="2" t="s">
        <v>109</v>
      </c>
      <c r="B103" s="3" t="s">
        <v>110</v>
      </c>
      <c r="C103" s="2" t="s">
        <v>47</v>
      </c>
      <c r="D103" s="29">
        <v>2</v>
      </c>
      <c r="E103" s="30"/>
      <c r="F103" s="19">
        <f>+E103*D103</f>
        <v>0</v>
      </c>
    </row>
    <row r="104" spans="1:6" ht="14.25">
      <c r="A104" s="2" t="s">
        <v>111</v>
      </c>
      <c r="B104" s="3" t="s">
        <v>112</v>
      </c>
      <c r="C104" s="2" t="s">
        <v>47</v>
      </c>
      <c r="D104" s="29">
        <v>2</v>
      </c>
      <c r="E104" s="30"/>
      <c r="F104" s="19">
        <f>+E104*D104</f>
        <v>0</v>
      </c>
    </row>
    <row r="105" spans="1:6" ht="14.25">
      <c r="A105" s="134"/>
      <c r="B105" s="72" t="s">
        <v>113</v>
      </c>
      <c r="C105" s="157"/>
      <c r="D105" s="157"/>
      <c r="E105" s="157"/>
      <c r="F105" s="71">
        <f>SUM(F102:F104)</f>
        <v>0</v>
      </c>
    </row>
    <row r="106" spans="1:6" ht="14.25">
      <c r="A106" s="5"/>
      <c r="B106" s="6"/>
      <c r="C106" s="7"/>
      <c r="D106" s="29"/>
      <c r="E106" s="30"/>
      <c r="F106" s="18"/>
    </row>
    <row r="107" spans="1:6" ht="14.25">
      <c r="A107" s="136" t="s">
        <v>114</v>
      </c>
      <c r="B107" s="155" t="s">
        <v>115</v>
      </c>
      <c r="C107" s="155"/>
      <c r="D107" s="155"/>
      <c r="E107" s="155"/>
      <c r="F107" s="155"/>
    </row>
    <row r="108" spans="1:6" ht="14.25">
      <c r="A108" s="2" t="s">
        <v>116</v>
      </c>
      <c r="B108" s="15" t="s">
        <v>117</v>
      </c>
      <c r="C108" s="2" t="s">
        <v>47</v>
      </c>
      <c r="D108" s="29">
        <v>2</v>
      </c>
      <c r="E108" s="17"/>
      <c r="F108" s="19">
        <f>+E108*D108</f>
        <v>0</v>
      </c>
    </row>
    <row r="109" spans="1:6" ht="14.25">
      <c r="A109" s="73"/>
      <c r="B109" s="72" t="s">
        <v>118</v>
      </c>
      <c r="C109" s="157"/>
      <c r="D109" s="157"/>
      <c r="E109" s="157"/>
      <c r="F109" s="22">
        <f>SUM(F108:F108)</f>
        <v>0</v>
      </c>
    </row>
    <row r="110" spans="1:6" ht="14.25">
      <c r="A110" s="5"/>
      <c r="B110" s="6"/>
      <c r="C110" s="7"/>
      <c r="D110" s="29"/>
      <c r="E110" s="30"/>
      <c r="F110" s="18"/>
    </row>
    <row r="111" spans="1:6" ht="14.25" customHeight="1">
      <c r="A111" s="136" t="s">
        <v>119</v>
      </c>
      <c r="B111" s="155" t="s">
        <v>120</v>
      </c>
      <c r="C111" s="155"/>
      <c r="D111" s="155"/>
      <c r="E111" s="155"/>
      <c r="F111" s="155"/>
    </row>
    <row r="112" spans="1:6" ht="14.25">
      <c r="A112" s="2" t="s">
        <v>121</v>
      </c>
      <c r="B112" s="3" t="s">
        <v>122</v>
      </c>
      <c r="C112" s="2" t="s">
        <v>6</v>
      </c>
      <c r="D112" s="29">
        <v>1</v>
      </c>
      <c r="E112" s="17"/>
      <c r="F112" s="19">
        <f aca="true" t="shared" si="4" ref="F112:F121">+E112*D112</f>
        <v>0</v>
      </c>
    </row>
    <row r="113" spans="1:6" ht="14.25">
      <c r="A113" s="2" t="s">
        <v>123</v>
      </c>
      <c r="B113" s="3" t="s">
        <v>226</v>
      </c>
      <c r="C113" s="2" t="s">
        <v>47</v>
      </c>
      <c r="D113" s="29">
        <v>1</v>
      </c>
      <c r="E113" s="17"/>
      <c r="F113" s="19">
        <f t="shared" si="4"/>
        <v>0</v>
      </c>
    </row>
    <row r="114" spans="1:6" ht="14.25">
      <c r="A114" s="2" t="s">
        <v>124</v>
      </c>
      <c r="B114" s="3" t="s">
        <v>126</v>
      </c>
      <c r="C114" s="2" t="s">
        <v>47</v>
      </c>
      <c r="D114" s="29">
        <v>1</v>
      </c>
      <c r="E114" s="17"/>
      <c r="F114" s="19">
        <f t="shared" si="4"/>
        <v>0</v>
      </c>
    </row>
    <row r="115" spans="1:6" ht="14.25">
      <c r="A115" s="2" t="s">
        <v>125</v>
      </c>
      <c r="B115" s="3" t="s">
        <v>128</v>
      </c>
      <c r="C115" s="2" t="s">
        <v>47</v>
      </c>
      <c r="D115" s="29">
        <v>1</v>
      </c>
      <c r="E115" s="17"/>
      <c r="F115" s="19">
        <f t="shared" si="4"/>
        <v>0</v>
      </c>
    </row>
    <row r="116" spans="1:6" ht="14.25">
      <c r="A116" s="2" t="s">
        <v>127</v>
      </c>
      <c r="B116" s="3" t="s">
        <v>130</v>
      </c>
      <c r="C116" s="2" t="s">
        <v>6</v>
      </c>
      <c r="D116" s="29">
        <v>4</v>
      </c>
      <c r="E116" s="17"/>
      <c r="F116" s="19">
        <f t="shared" si="4"/>
        <v>0</v>
      </c>
    </row>
    <row r="117" spans="1:6" ht="14.25">
      <c r="A117" s="2" t="s">
        <v>129</v>
      </c>
      <c r="B117" s="3" t="s">
        <v>132</v>
      </c>
      <c r="C117" s="2" t="s">
        <v>47</v>
      </c>
      <c r="D117" s="29">
        <v>5</v>
      </c>
      <c r="E117" s="17"/>
      <c r="F117" s="19">
        <f t="shared" si="4"/>
        <v>0</v>
      </c>
    </row>
    <row r="118" spans="1:6" ht="14.25">
      <c r="A118" s="2" t="s">
        <v>131</v>
      </c>
      <c r="B118" s="3" t="s">
        <v>134</v>
      </c>
      <c r="C118" s="2" t="s">
        <v>47</v>
      </c>
      <c r="D118" s="29">
        <v>5</v>
      </c>
      <c r="E118" s="17"/>
      <c r="F118" s="19">
        <f t="shared" si="4"/>
        <v>0</v>
      </c>
    </row>
    <row r="119" spans="1:6" ht="14.25">
      <c r="A119" s="2" t="s">
        <v>133</v>
      </c>
      <c r="B119" s="3" t="s">
        <v>136</v>
      </c>
      <c r="C119" s="2" t="s">
        <v>47</v>
      </c>
      <c r="D119" s="29">
        <v>4</v>
      </c>
      <c r="E119" s="17"/>
      <c r="F119" s="19">
        <f t="shared" si="4"/>
        <v>0</v>
      </c>
    </row>
    <row r="120" spans="1:6" ht="14.25">
      <c r="A120" s="2" t="s">
        <v>135</v>
      </c>
      <c r="B120" s="3" t="s">
        <v>138</v>
      </c>
      <c r="C120" s="2" t="s">
        <v>47</v>
      </c>
      <c r="D120" s="29">
        <v>4</v>
      </c>
      <c r="E120" s="17"/>
      <c r="F120" s="19">
        <f t="shared" si="4"/>
        <v>0</v>
      </c>
    </row>
    <row r="121" spans="1:6" ht="14.25">
      <c r="A121" s="2" t="s">
        <v>137</v>
      </c>
      <c r="B121" s="3" t="s">
        <v>139</v>
      </c>
      <c r="C121" s="2" t="s">
        <v>47</v>
      </c>
      <c r="D121" s="29">
        <v>4</v>
      </c>
      <c r="E121" s="17"/>
      <c r="F121" s="19">
        <f t="shared" si="4"/>
        <v>0</v>
      </c>
    </row>
    <row r="122" spans="1:6" ht="14.25">
      <c r="A122" s="134"/>
      <c r="B122" s="72" t="s">
        <v>140</v>
      </c>
      <c r="C122" s="157"/>
      <c r="D122" s="157"/>
      <c r="E122" s="157"/>
      <c r="F122" s="71">
        <f>SUM(F112:F121)</f>
        <v>0</v>
      </c>
    </row>
    <row r="123" spans="1:6" ht="14.25">
      <c r="A123" s="5"/>
      <c r="B123" s="6"/>
      <c r="C123" s="7"/>
      <c r="D123" s="29"/>
      <c r="E123" s="30"/>
      <c r="F123" s="18"/>
    </row>
    <row r="124" spans="1:6" ht="14.25">
      <c r="A124" s="136" t="s">
        <v>160</v>
      </c>
      <c r="B124" s="155" t="s">
        <v>161</v>
      </c>
      <c r="C124" s="155"/>
      <c r="D124" s="155"/>
      <c r="E124" s="155"/>
      <c r="F124" s="155"/>
    </row>
    <row r="125" spans="1:6" s="56" customFormat="1" ht="54.75">
      <c r="A125" s="2" t="s">
        <v>162</v>
      </c>
      <c r="B125" s="3" t="s">
        <v>163</v>
      </c>
      <c r="C125" s="2" t="s">
        <v>6</v>
      </c>
      <c r="D125" s="53">
        <v>1</v>
      </c>
      <c r="E125" s="67"/>
      <c r="F125" s="55">
        <f aca="true" t="shared" si="5" ref="F125:F134">+E125*D125</f>
        <v>0</v>
      </c>
    </row>
    <row r="126" spans="1:6" s="49" customFormat="1" ht="41.25">
      <c r="A126" s="2" t="s">
        <v>164</v>
      </c>
      <c r="B126" s="3" t="s">
        <v>165</v>
      </c>
      <c r="C126" s="2" t="s">
        <v>47</v>
      </c>
      <c r="D126" s="29">
        <v>3</v>
      </c>
      <c r="E126" s="17"/>
      <c r="F126" s="19">
        <f t="shared" si="5"/>
        <v>0</v>
      </c>
    </row>
    <row r="127" spans="1:6" ht="14.25">
      <c r="A127" s="2" t="s">
        <v>186</v>
      </c>
      <c r="B127" s="3" t="s">
        <v>187</v>
      </c>
      <c r="C127" s="2" t="s">
        <v>47</v>
      </c>
      <c r="D127" s="29">
        <v>3</v>
      </c>
      <c r="E127" s="17"/>
      <c r="F127" s="19">
        <f t="shared" si="5"/>
        <v>0</v>
      </c>
    </row>
    <row r="128" spans="1:6" ht="27">
      <c r="A128" s="2" t="s">
        <v>166</v>
      </c>
      <c r="B128" s="3" t="s">
        <v>167</v>
      </c>
      <c r="C128" s="2" t="s">
        <v>47</v>
      </c>
      <c r="D128" s="29">
        <v>3</v>
      </c>
      <c r="E128" s="17"/>
      <c r="F128" s="19">
        <f t="shared" si="5"/>
        <v>0</v>
      </c>
    </row>
    <row r="129" spans="1:6" ht="27">
      <c r="A129" s="2" t="s">
        <v>188</v>
      </c>
      <c r="B129" s="3" t="s">
        <v>189</v>
      </c>
      <c r="C129" s="2" t="s">
        <v>47</v>
      </c>
      <c r="D129" s="29">
        <v>3</v>
      </c>
      <c r="E129" s="17"/>
      <c r="F129" s="19">
        <f t="shared" si="5"/>
        <v>0</v>
      </c>
    </row>
    <row r="130" spans="1:6" ht="27">
      <c r="A130" s="2" t="s">
        <v>168</v>
      </c>
      <c r="B130" s="3" t="s">
        <v>169</v>
      </c>
      <c r="C130" s="2" t="s">
        <v>47</v>
      </c>
      <c r="D130" s="29">
        <v>3</v>
      </c>
      <c r="E130" s="17"/>
      <c r="F130" s="19">
        <f t="shared" si="5"/>
        <v>0</v>
      </c>
    </row>
    <row r="131" spans="1:6" ht="27">
      <c r="A131" s="2" t="s">
        <v>190</v>
      </c>
      <c r="B131" s="3" t="s">
        <v>191</v>
      </c>
      <c r="C131" s="2" t="s">
        <v>47</v>
      </c>
      <c r="D131" s="29">
        <v>3</v>
      </c>
      <c r="E131" s="17"/>
      <c r="F131" s="19">
        <f t="shared" si="5"/>
        <v>0</v>
      </c>
    </row>
    <row r="132" spans="1:6" ht="14.25">
      <c r="A132" s="2" t="s">
        <v>192</v>
      </c>
      <c r="B132" s="3" t="s">
        <v>193</v>
      </c>
      <c r="C132" s="2" t="s">
        <v>47</v>
      </c>
      <c r="D132" s="29">
        <v>3</v>
      </c>
      <c r="E132" s="17"/>
      <c r="F132" s="19">
        <f t="shared" si="5"/>
        <v>0</v>
      </c>
    </row>
    <row r="133" spans="1:6" s="49" customFormat="1" ht="27">
      <c r="A133" s="2" t="s">
        <v>170</v>
      </c>
      <c r="B133" s="3" t="s">
        <v>171</v>
      </c>
      <c r="C133" s="2" t="s">
        <v>47</v>
      </c>
      <c r="D133" s="29">
        <v>3</v>
      </c>
      <c r="E133" s="17"/>
      <c r="F133" s="19">
        <f t="shared" si="5"/>
        <v>0</v>
      </c>
    </row>
    <row r="134" spans="1:6" s="49" customFormat="1" ht="27">
      <c r="A134" s="2" t="s">
        <v>290</v>
      </c>
      <c r="B134" s="3" t="s">
        <v>338</v>
      </c>
      <c r="C134" s="2" t="s">
        <v>6</v>
      </c>
      <c r="D134" s="29">
        <v>1</v>
      </c>
      <c r="E134" s="17"/>
      <c r="F134" s="19">
        <f t="shared" si="5"/>
        <v>0</v>
      </c>
    </row>
    <row r="135" spans="1:6" ht="14.25">
      <c r="A135" s="135"/>
      <c r="B135" s="16" t="s">
        <v>172</v>
      </c>
      <c r="C135" s="160"/>
      <c r="D135" s="160"/>
      <c r="E135" s="160"/>
      <c r="F135" s="23">
        <f>SUM(F125:F134)</f>
        <v>0</v>
      </c>
    </row>
    <row r="136" spans="1:6" ht="14.25">
      <c r="A136" s="5"/>
      <c r="B136" s="6"/>
      <c r="C136" s="7"/>
      <c r="D136" s="29"/>
      <c r="E136" s="30"/>
      <c r="F136" s="18"/>
    </row>
    <row r="137" spans="1:6" ht="27" customHeight="1">
      <c r="A137" s="136" t="s">
        <v>327</v>
      </c>
      <c r="B137" s="155" t="s">
        <v>208</v>
      </c>
      <c r="C137" s="155"/>
      <c r="D137" s="155"/>
      <c r="E137" s="155"/>
      <c r="F137" s="155"/>
    </row>
    <row r="138" spans="1:6" s="49" customFormat="1" ht="34.5" customHeight="1">
      <c r="A138" s="8" t="s">
        <v>328</v>
      </c>
      <c r="B138" s="3" t="s">
        <v>210</v>
      </c>
      <c r="C138" s="2" t="s">
        <v>211</v>
      </c>
      <c r="D138" s="29">
        <v>8</v>
      </c>
      <c r="E138" s="30"/>
      <c r="F138" s="17">
        <f>+E138*D138</f>
        <v>0</v>
      </c>
    </row>
    <row r="139" spans="1:6" ht="27">
      <c r="A139" s="8" t="s">
        <v>206</v>
      </c>
      <c r="B139" s="9" t="s">
        <v>212</v>
      </c>
      <c r="C139" s="2" t="s">
        <v>48</v>
      </c>
      <c r="D139" s="29">
        <v>10</v>
      </c>
      <c r="E139" s="30"/>
      <c r="F139" s="17">
        <f>+E139*D139</f>
        <v>0</v>
      </c>
    </row>
    <row r="140" spans="1:6" s="69" customFormat="1" ht="27">
      <c r="A140" s="135"/>
      <c r="B140" s="16" t="s">
        <v>213</v>
      </c>
      <c r="C140" s="135"/>
      <c r="D140" s="135"/>
      <c r="E140" s="68"/>
      <c r="F140" s="68">
        <f>SUM(F138:F139)</f>
        <v>0</v>
      </c>
    </row>
    <row r="141" spans="1:6" ht="14.25">
      <c r="A141" s="5"/>
      <c r="B141" s="6"/>
      <c r="C141" s="7"/>
      <c r="D141" s="29"/>
      <c r="E141" s="30"/>
      <c r="F141" s="18"/>
    </row>
    <row r="142" spans="1:6" ht="14.25">
      <c r="A142" s="136" t="s">
        <v>207</v>
      </c>
      <c r="B142" s="155" t="s">
        <v>291</v>
      </c>
      <c r="C142" s="155"/>
      <c r="D142" s="155"/>
      <c r="E142" s="155"/>
      <c r="F142" s="155"/>
    </row>
    <row r="143" spans="1:6" ht="124.5">
      <c r="A143" s="8" t="s">
        <v>209</v>
      </c>
      <c r="B143" s="142" t="s">
        <v>322</v>
      </c>
      <c r="C143" s="2" t="s">
        <v>6</v>
      </c>
      <c r="D143" s="29">
        <v>1</v>
      </c>
      <c r="E143" s="32"/>
      <c r="F143" s="17">
        <f>+E143*D143</f>
        <v>0</v>
      </c>
    </row>
    <row r="144" spans="1:6" ht="14.25">
      <c r="A144" s="73"/>
      <c r="B144" s="72" t="s">
        <v>294</v>
      </c>
      <c r="C144" s="73"/>
      <c r="D144" s="73"/>
      <c r="E144" s="74"/>
      <c r="F144" s="71">
        <f>+F143</f>
        <v>0</v>
      </c>
    </row>
    <row r="145" spans="1:6" ht="14.25">
      <c r="A145" s="136" t="s">
        <v>175</v>
      </c>
      <c r="B145" s="155" t="s">
        <v>176</v>
      </c>
      <c r="C145" s="155"/>
      <c r="D145" s="155"/>
      <c r="E145" s="155"/>
      <c r="F145" s="155"/>
    </row>
    <row r="146" spans="1:6" ht="14.25">
      <c r="A146" s="8" t="s">
        <v>177</v>
      </c>
      <c r="B146" s="9" t="s">
        <v>178</v>
      </c>
      <c r="C146" s="2" t="s">
        <v>7</v>
      </c>
      <c r="D146" s="29">
        <v>90</v>
      </c>
      <c r="E146" s="32"/>
      <c r="F146" s="17">
        <f>+E146*D146</f>
        <v>0</v>
      </c>
    </row>
    <row r="147" spans="1:6" ht="14.25">
      <c r="A147" s="73"/>
      <c r="B147" s="72" t="s">
        <v>214</v>
      </c>
      <c r="C147" s="73"/>
      <c r="D147" s="73"/>
      <c r="E147" s="74"/>
      <c r="F147" s="71">
        <f>+F146</f>
        <v>0</v>
      </c>
    </row>
    <row r="148" spans="1:6" ht="14.25">
      <c r="A148" s="5"/>
      <c r="B148" s="26"/>
      <c r="C148" s="5"/>
      <c r="D148" s="5"/>
      <c r="E148" s="18"/>
      <c r="F148" s="27"/>
    </row>
    <row r="149" spans="1:6" ht="14.25">
      <c r="A149" s="143"/>
      <c r="B149" s="159" t="s">
        <v>141</v>
      </c>
      <c r="C149" s="159"/>
      <c r="D149" s="159"/>
      <c r="E149" s="159"/>
      <c r="F149" s="28">
        <f>F135+F122+F109+F105+F99+F70+F64+F57+F53+F44+F38+F25+F16+F9+F140+F144+F147</f>
        <v>0</v>
      </c>
    </row>
    <row r="150" spans="1:6" ht="14.25">
      <c r="A150" s="143"/>
      <c r="B150" s="159" t="s">
        <v>142</v>
      </c>
      <c r="C150" s="159"/>
      <c r="D150" s="159"/>
      <c r="E150" s="159"/>
      <c r="F150" s="28">
        <f>+F149*0.18</f>
        <v>0</v>
      </c>
    </row>
    <row r="151" spans="1:6" ht="14.25">
      <c r="A151" s="143"/>
      <c r="B151" s="159" t="s">
        <v>143</v>
      </c>
      <c r="C151" s="159"/>
      <c r="D151" s="159"/>
      <c r="E151" s="159"/>
      <c r="F151" s="28">
        <f>+F150+F149</f>
        <v>0</v>
      </c>
    </row>
    <row r="152" spans="1:6" ht="14.25">
      <c r="A152" s="1"/>
      <c r="B152" s="1"/>
      <c r="C152" s="1"/>
      <c r="D152" s="1"/>
      <c r="E152" s="24"/>
      <c r="F152" s="24"/>
    </row>
    <row r="153" spans="1:6" ht="22.5" customHeight="1">
      <c r="A153" s="47"/>
      <c r="B153" s="36"/>
      <c r="C153" s="36"/>
      <c r="D153" s="36"/>
      <c r="E153" s="36"/>
      <c r="F153" s="36"/>
    </row>
    <row r="155" spans="1:6" ht="16.5" customHeight="1">
      <c r="A155" s="34"/>
      <c r="E155" s="33"/>
      <c r="F155" s="24"/>
    </row>
    <row r="156" spans="1:6" ht="14.25">
      <c r="A156" s="34"/>
      <c r="E156" s="34"/>
      <c r="F156" s="24"/>
    </row>
    <row r="157" spans="1:6" ht="14.25">
      <c r="A157" s="34"/>
      <c r="E157" s="34"/>
      <c r="F157" s="24"/>
    </row>
    <row r="158" spans="1:6" ht="14.25">
      <c r="A158" s="34"/>
      <c r="E158" s="34"/>
      <c r="F158" s="24"/>
    </row>
    <row r="159" spans="1:6" ht="14.25">
      <c r="A159" s="34"/>
      <c r="E159" s="34"/>
      <c r="F159" s="24"/>
    </row>
    <row r="160" spans="1:6" ht="14.25">
      <c r="A160" s="34"/>
      <c r="E160" s="34"/>
      <c r="F160" s="24"/>
    </row>
    <row r="161" spans="1:6" ht="14.25">
      <c r="A161" s="35"/>
      <c r="E161" s="34"/>
      <c r="F161" s="24"/>
    </row>
  </sheetData>
  <sheetProtection/>
  <mergeCells count="29">
    <mergeCell ref="B151:E151"/>
    <mergeCell ref="B111:F111"/>
    <mergeCell ref="C105:E105"/>
    <mergeCell ref="A1:F1"/>
    <mergeCell ref="B55:F55"/>
    <mergeCell ref="A2:F2"/>
    <mergeCell ref="B46:F46"/>
    <mergeCell ref="B4:F4"/>
    <mergeCell ref="A3:F3"/>
    <mergeCell ref="C109:E109"/>
    <mergeCell ref="B149:E149"/>
    <mergeCell ref="B124:F124"/>
    <mergeCell ref="B150:E150"/>
    <mergeCell ref="B101:F101"/>
    <mergeCell ref="B107:F107"/>
    <mergeCell ref="B145:F145"/>
    <mergeCell ref="B137:F137"/>
    <mergeCell ref="C135:E135"/>
    <mergeCell ref="C122:E122"/>
    <mergeCell ref="B142:F142"/>
    <mergeCell ref="B72:F72"/>
    <mergeCell ref="B59:F59"/>
    <mergeCell ref="B6:F6"/>
    <mergeCell ref="A53:E53"/>
    <mergeCell ref="B40:F40"/>
    <mergeCell ref="B27:F27"/>
    <mergeCell ref="B18:F18"/>
    <mergeCell ref="B11:F11"/>
    <mergeCell ref="B66:F66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80" zoomScaleNormal="96" zoomScaleSheetLayoutView="80" zoomScalePageLayoutView="0" workbookViewId="0" topLeftCell="A65">
      <selection activeCell="E84" sqref="E84:E89"/>
    </sheetView>
  </sheetViews>
  <sheetFormatPr defaultColWidth="11.421875" defaultRowHeight="15"/>
  <cols>
    <col min="1" max="1" width="8.00390625" style="56" customWidth="1"/>
    <col min="2" max="2" width="45.00390625" style="0" customWidth="1"/>
    <col min="3" max="3" width="8.7109375" style="56" customWidth="1"/>
    <col min="4" max="4" width="9.421875" style="56" customWidth="1"/>
    <col min="5" max="5" width="13.7109375" style="49" customWidth="1"/>
    <col min="6" max="6" width="20.28125" style="0" customWidth="1"/>
    <col min="11" max="11" width="10.28125" style="0" customWidth="1"/>
    <col min="12" max="12" width="11.421875" style="0" hidden="1" customWidth="1"/>
    <col min="14" max="14" width="49.8515625" style="0" customWidth="1"/>
    <col min="16" max="16" width="11.57421875" style="0" bestFit="1" customWidth="1"/>
    <col min="17" max="17" width="12.140625" style="79" bestFit="1" customWidth="1"/>
    <col min="18" max="18" width="13.28125" style="0" bestFit="1" customWidth="1"/>
  </cols>
  <sheetData>
    <row r="1" spans="1:18" ht="54.75" customHeight="1">
      <c r="A1" s="168" t="s">
        <v>258</v>
      </c>
      <c r="B1" s="169"/>
      <c r="C1" s="169"/>
      <c r="D1" s="169"/>
      <c r="E1" s="169"/>
      <c r="F1" s="169"/>
      <c r="G1" s="78"/>
      <c r="H1" s="78"/>
      <c r="I1" s="78"/>
      <c r="P1" s="82"/>
      <c r="Q1" s="82"/>
      <c r="R1" s="82"/>
    </row>
    <row r="2" spans="1:18" ht="54.75" customHeight="1" thickBot="1">
      <c r="A2" s="172" t="s">
        <v>324</v>
      </c>
      <c r="B2" s="172"/>
      <c r="C2" s="172"/>
      <c r="D2" s="172"/>
      <c r="E2" s="172"/>
      <c r="F2" s="172"/>
      <c r="G2" s="78"/>
      <c r="H2" s="78"/>
      <c r="I2" s="78"/>
      <c r="P2" s="82"/>
      <c r="Q2" s="82"/>
      <c r="R2" s="82"/>
    </row>
    <row r="3" spans="1:18" ht="39.75" thickTop="1">
      <c r="A3" s="37" t="s">
        <v>0</v>
      </c>
      <c r="B3" s="38" t="s">
        <v>1</v>
      </c>
      <c r="C3" s="39" t="s">
        <v>223</v>
      </c>
      <c r="D3" s="38" t="s">
        <v>229</v>
      </c>
      <c r="E3" s="40" t="s">
        <v>224</v>
      </c>
      <c r="F3" s="40" t="s">
        <v>230</v>
      </c>
      <c r="G3" s="78"/>
      <c r="H3" s="78"/>
      <c r="I3" s="78"/>
      <c r="K3" s="91"/>
      <c r="L3" s="91"/>
      <c r="M3" s="91"/>
      <c r="N3" s="91"/>
      <c r="O3" s="91"/>
      <c r="P3" s="91"/>
      <c r="Q3" s="91"/>
      <c r="R3" s="91"/>
    </row>
    <row r="4" spans="1:18" ht="27" customHeight="1">
      <c r="A4" s="173" t="s">
        <v>266</v>
      </c>
      <c r="B4" s="174"/>
      <c r="C4" s="174"/>
      <c r="D4" s="174"/>
      <c r="E4" s="174"/>
      <c r="F4" s="175"/>
      <c r="G4" s="78"/>
      <c r="H4" s="78"/>
      <c r="I4" s="78"/>
      <c r="K4" s="91"/>
      <c r="L4" s="91"/>
      <c r="M4" s="86"/>
      <c r="N4" s="87"/>
      <c r="O4" s="86"/>
      <c r="P4" s="86"/>
      <c r="Q4" s="88"/>
      <c r="R4" s="88"/>
    </row>
    <row r="5" spans="1:18" ht="40.5" customHeight="1">
      <c r="A5" s="7" t="s">
        <v>145</v>
      </c>
      <c r="B5" s="76" t="s">
        <v>232</v>
      </c>
      <c r="C5" s="7" t="s">
        <v>231</v>
      </c>
      <c r="D5" s="7">
        <v>1</v>
      </c>
      <c r="E5" s="77"/>
      <c r="F5" s="77">
        <f>+E5*D5</f>
        <v>0</v>
      </c>
      <c r="G5" s="78"/>
      <c r="H5" s="78"/>
      <c r="I5" s="78"/>
      <c r="K5" s="91"/>
      <c r="L5" s="91"/>
      <c r="M5" s="86"/>
      <c r="N5" s="87"/>
      <c r="O5" s="86"/>
      <c r="P5" s="86"/>
      <c r="Q5" s="88"/>
      <c r="R5" s="88"/>
    </row>
    <row r="6" spans="1:18" ht="82.5" customHeight="1">
      <c r="A6" s="7" t="s">
        <v>8</v>
      </c>
      <c r="B6" s="76" t="s">
        <v>261</v>
      </c>
      <c r="C6" s="7" t="s">
        <v>231</v>
      </c>
      <c r="D6" s="7">
        <v>1</v>
      </c>
      <c r="E6" s="77"/>
      <c r="F6" s="77">
        <f>+E6*D6</f>
        <v>0</v>
      </c>
      <c r="G6" s="78"/>
      <c r="H6" s="78"/>
      <c r="I6" s="78"/>
      <c r="K6" s="91"/>
      <c r="L6" s="91"/>
      <c r="M6" s="86"/>
      <c r="N6" s="87"/>
      <c r="O6" s="86"/>
      <c r="P6" s="86"/>
      <c r="Q6" s="88"/>
      <c r="R6" s="88"/>
    </row>
    <row r="7" spans="1:18" s="81" customFormat="1" ht="19.5" customHeight="1">
      <c r="A7" s="118"/>
      <c r="B7" s="119" t="s">
        <v>296</v>
      </c>
      <c r="C7" s="120"/>
      <c r="D7" s="120"/>
      <c r="E7" s="121"/>
      <c r="F7" s="122">
        <f>+F6+F5</f>
        <v>0</v>
      </c>
      <c r="G7" s="80"/>
      <c r="H7" s="80"/>
      <c r="I7" s="80"/>
      <c r="K7" s="92"/>
      <c r="L7" s="92"/>
      <c r="M7" s="87"/>
      <c r="N7" s="87"/>
      <c r="O7" s="87"/>
      <c r="P7" s="87"/>
      <c r="Q7" s="93"/>
      <c r="R7" s="93"/>
    </row>
    <row r="8" spans="1:18" ht="24.75" customHeight="1">
      <c r="A8" s="176" t="s">
        <v>262</v>
      </c>
      <c r="B8" s="177"/>
      <c r="C8" s="177"/>
      <c r="D8" s="177"/>
      <c r="E8" s="177"/>
      <c r="F8" s="178"/>
      <c r="G8" s="78"/>
      <c r="H8" s="78"/>
      <c r="I8" s="78"/>
      <c r="K8" s="91"/>
      <c r="L8" s="91"/>
      <c r="M8" s="86"/>
      <c r="N8" s="87"/>
      <c r="O8" s="86"/>
      <c r="P8" s="86"/>
      <c r="Q8" s="88"/>
      <c r="R8" s="88"/>
    </row>
    <row r="9" spans="1:18" ht="56.25" customHeight="1">
      <c r="A9" s="7" t="s">
        <v>12</v>
      </c>
      <c r="B9" s="76" t="s">
        <v>233</v>
      </c>
      <c r="C9" s="7" t="s">
        <v>6</v>
      </c>
      <c r="D9" s="7">
        <v>1</v>
      </c>
      <c r="E9" s="77"/>
      <c r="F9" s="77">
        <f aca="true" t="shared" si="0" ref="F9:F21">+E9*D9</f>
        <v>0</v>
      </c>
      <c r="K9" s="91"/>
      <c r="L9" s="91"/>
      <c r="M9" s="86"/>
      <c r="N9" s="87"/>
      <c r="O9" s="86"/>
      <c r="P9" s="86"/>
      <c r="Q9" s="88"/>
      <c r="R9" s="88"/>
    </row>
    <row r="10" spans="1:18" ht="14.25">
      <c r="A10" s="7" t="s">
        <v>14</v>
      </c>
      <c r="B10" s="75" t="s">
        <v>234</v>
      </c>
      <c r="C10" s="7" t="s">
        <v>235</v>
      </c>
      <c r="D10" s="7">
        <v>1</v>
      </c>
      <c r="E10" s="77"/>
      <c r="F10" s="77">
        <f t="shared" si="0"/>
        <v>0</v>
      </c>
      <c r="K10" s="91"/>
      <c r="L10" s="91"/>
      <c r="M10" s="86"/>
      <c r="N10" s="89"/>
      <c r="O10" s="86"/>
      <c r="P10" s="86"/>
      <c r="Q10" s="88"/>
      <c r="R10" s="90"/>
    </row>
    <row r="11" spans="1:18" ht="27">
      <c r="A11" s="7" t="s">
        <v>16</v>
      </c>
      <c r="B11" s="76" t="s">
        <v>236</v>
      </c>
      <c r="C11" s="7" t="s">
        <v>237</v>
      </c>
      <c r="D11" s="7">
        <v>20</v>
      </c>
      <c r="E11" s="77"/>
      <c r="F11" s="77">
        <f t="shared" si="0"/>
        <v>0</v>
      </c>
      <c r="K11" s="91"/>
      <c r="L11" s="91"/>
      <c r="M11" s="86"/>
      <c r="N11" s="89"/>
      <c r="O11" s="89"/>
      <c r="P11" s="89"/>
      <c r="Q11" s="90"/>
      <c r="R11" s="90"/>
    </row>
    <row r="12" spans="1:21" ht="27">
      <c r="A12" s="7" t="s">
        <v>18</v>
      </c>
      <c r="B12" s="76" t="s">
        <v>238</v>
      </c>
      <c r="C12" s="7" t="s">
        <v>174</v>
      </c>
      <c r="D12" s="7">
        <v>2</v>
      </c>
      <c r="E12" s="77"/>
      <c r="F12" s="77">
        <f t="shared" si="0"/>
        <v>0</v>
      </c>
      <c r="K12" s="91"/>
      <c r="L12" s="91"/>
      <c r="M12" s="86"/>
      <c r="N12" s="87"/>
      <c r="O12" s="86"/>
      <c r="P12" s="86"/>
      <c r="Q12" s="88"/>
      <c r="R12" s="88"/>
      <c r="S12" s="79"/>
      <c r="T12" s="79"/>
      <c r="U12" s="79"/>
    </row>
    <row r="13" spans="1:21" ht="14.25">
      <c r="A13" s="7" t="s">
        <v>297</v>
      </c>
      <c r="B13" s="75" t="s">
        <v>239</v>
      </c>
      <c r="C13" s="7" t="s">
        <v>174</v>
      </c>
      <c r="D13" s="7">
        <v>2</v>
      </c>
      <c r="E13" s="77"/>
      <c r="F13" s="77">
        <f t="shared" si="0"/>
        <v>0</v>
      </c>
      <c r="K13" s="91"/>
      <c r="L13" s="91"/>
      <c r="M13" s="86"/>
      <c r="N13" s="86"/>
      <c r="O13" s="86"/>
      <c r="P13" s="86"/>
      <c r="Q13" s="88"/>
      <c r="R13" s="88"/>
      <c r="S13" s="79"/>
      <c r="T13" s="79"/>
      <c r="U13" s="79"/>
    </row>
    <row r="14" spans="1:21" ht="27">
      <c r="A14" s="7" t="s">
        <v>298</v>
      </c>
      <c r="B14" s="148" t="s">
        <v>240</v>
      </c>
      <c r="C14" s="7" t="s">
        <v>201</v>
      </c>
      <c r="D14" s="7">
        <v>20</v>
      </c>
      <c r="E14" s="77"/>
      <c r="F14" s="77">
        <f t="shared" si="0"/>
        <v>0</v>
      </c>
      <c r="K14" s="91"/>
      <c r="L14" s="91"/>
      <c r="M14" s="86"/>
      <c r="N14" s="87"/>
      <c r="O14" s="86"/>
      <c r="P14" s="86"/>
      <c r="Q14" s="88"/>
      <c r="R14" s="88"/>
      <c r="S14" s="79"/>
      <c r="T14" s="79"/>
      <c r="U14" s="79"/>
    </row>
    <row r="15" spans="1:21" ht="27">
      <c r="A15" s="7" t="s">
        <v>299</v>
      </c>
      <c r="B15" s="76" t="s">
        <v>241</v>
      </c>
      <c r="C15" s="7" t="s">
        <v>174</v>
      </c>
      <c r="D15" s="7">
        <v>7</v>
      </c>
      <c r="E15" s="77"/>
      <c r="F15" s="77">
        <f t="shared" si="0"/>
        <v>0</v>
      </c>
      <c r="K15" s="91"/>
      <c r="L15" s="91"/>
      <c r="M15" s="86"/>
      <c r="N15" s="87"/>
      <c r="O15" s="86"/>
      <c r="P15" s="86"/>
      <c r="Q15" s="88"/>
      <c r="R15" s="88"/>
      <c r="S15" s="79"/>
      <c r="T15" s="79"/>
      <c r="U15" s="79"/>
    </row>
    <row r="16" spans="1:21" ht="110.25">
      <c r="A16" s="7" t="s">
        <v>300</v>
      </c>
      <c r="B16" s="76" t="s">
        <v>281</v>
      </c>
      <c r="C16" s="7" t="s">
        <v>48</v>
      </c>
      <c r="D16" s="7">
        <v>5</v>
      </c>
      <c r="E16" s="77"/>
      <c r="F16" s="77">
        <f t="shared" si="0"/>
        <v>0</v>
      </c>
      <c r="K16" s="91"/>
      <c r="L16" s="91"/>
      <c r="M16" s="86"/>
      <c r="N16" s="87"/>
      <c r="O16" s="86"/>
      <c r="P16" s="86"/>
      <c r="Q16" s="88"/>
      <c r="R16" s="88"/>
      <c r="S16" s="79"/>
      <c r="T16" s="79"/>
      <c r="U16" s="79"/>
    </row>
    <row r="17" spans="1:21" ht="51.75" customHeight="1">
      <c r="A17" s="7" t="s">
        <v>301</v>
      </c>
      <c r="B17" s="76" t="s">
        <v>242</v>
      </c>
      <c r="C17" s="7" t="s">
        <v>48</v>
      </c>
      <c r="D17" s="7">
        <v>4</v>
      </c>
      <c r="E17" s="77"/>
      <c r="F17" s="77">
        <f t="shared" si="0"/>
        <v>0</v>
      </c>
      <c r="K17" s="91"/>
      <c r="L17" s="91"/>
      <c r="M17" s="86"/>
      <c r="N17" s="87"/>
      <c r="O17" s="86"/>
      <c r="P17" s="86"/>
      <c r="Q17" s="88"/>
      <c r="R17" s="88"/>
      <c r="S17" s="79"/>
      <c r="T17" s="79"/>
      <c r="U17" s="79"/>
    </row>
    <row r="18" spans="1:21" ht="84" customHeight="1">
      <c r="A18" s="7" t="s">
        <v>302</v>
      </c>
      <c r="B18" s="76" t="s">
        <v>259</v>
      </c>
      <c r="C18" s="7" t="s">
        <v>48</v>
      </c>
      <c r="D18" s="7">
        <f>29+29+17+17+0.7</f>
        <v>92.7</v>
      </c>
      <c r="E18" s="77"/>
      <c r="F18" s="77">
        <f t="shared" si="0"/>
        <v>0</v>
      </c>
      <c r="K18" s="91"/>
      <c r="L18" s="91"/>
      <c r="M18" s="86"/>
      <c r="N18" s="87"/>
      <c r="O18" s="86"/>
      <c r="P18" s="86"/>
      <c r="Q18" s="88"/>
      <c r="R18" s="88"/>
      <c r="S18" s="79"/>
      <c r="T18" s="79"/>
      <c r="U18" s="79"/>
    </row>
    <row r="19" spans="1:21" ht="39" customHeight="1">
      <c r="A19" s="7" t="s">
        <v>303</v>
      </c>
      <c r="B19" s="76" t="s">
        <v>243</v>
      </c>
      <c r="C19" s="7" t="s">
        <v>235</v>
      </c>
      <c r="D19" s="7">
        <v>1</v>
      </c>
      <c r="E19" s="77"/>
      <c r="F19" s="77">
        <f t="shared" si="0"/>
        <v>0</v>
      </c>
      <c r="K19" s="91"/>
      <c r="L19" s="91"/>
      <c r="M19" s="86"/>
      <c r="N19" s="87"/>
      <c r="O19" s="86"/>
      <c r="P19" s="86"/>
      <c r="Q19" s="88"/>
      <c r="R19" s="88"/>
      <c r="S19" s="79"/>
      <c r="T19" s="79"/>
      <c r="U19" s="79"/>
    </row>
    <row r="20" spans="1:21" ht="39" customHeight="1">
      <c r="A20" s="7" t="s">
        <v>304</v>
      </c>
      <c r="B20" s="76" t="s">
        <v>264</v>
      </c>
      <c r="C20" s="8" t="s">
        <v>7</v>
      </c>
      <c r="D20" s="7">
        <v>540</v>
      </c>
      <c r="E20" s="77"/>
      <c r="F20" s="77">
        <f t="shared" si="0"/>
        <v>0</v>
      </c>
      <c r="K20" s="91"/>
      <c r="L20" s="91"/>
      <c r="M20" s="86"/>
      <c r="N20" s="87"/>
      <c r="O20" s="86"/>
      <c r="P20" s="86"/>
      <c r="Q20" s="88"/>
      <c r="R20" s="88"/>
      <c r="S20" s="79"/>
      <c r="T20" s="79"/>
      <c r="U20" s="79"/>
    </row>
    <row r="21" spans="1:21" ht="53.25" customHeight="1">
      <c r="A21" s="7" t="s">
        <v>305</v>
      </c>
      <c r="B21" s="58" t="s">
        <v>263</v>
      </c>
      <c r="C21" s="8" t="s">
        <v>7</v>
      </c>
      <c r="D21" s="53">
        <v>615.23</v>
      </c>
      <c r="E21" s="77"/>
      <c r="F21" s="77">
        <f t="shared" si="0"/>
        <v>0</v>
      </c>
      <c r="J21" s="50"/>
      <c r="K21" s="91"/>
      <c r="L21" s="91"/>
      <c r="M21" s="86"/>
      <c r="N21" s="87"/>
      <c r="O21" s="86"/>
      <c r="P21" s="86"/>
      <c r="Q21" s="88"/>
      <c r="R21" s="88"/>
      <c r="S21" s="79"/>
      <c r="T21" s="79"/>
      <c r="U21" s="79"/>
    </row>
    <row r="22" spans="1:21" ht="18" customHeight="1">
      <c r="A22" s="118"/>
      <c r="B22" s="119" t="s">
        <v>306</v>
      </c>
      <c r="C22" s="120"/>
      <c r="D22" s="120"/>
      <c r="E22" s="121"/>
      <c r="F22" s="122">
        <f>+SUM(F9:F21)</f>
        <v>0</v>
      </c>
      <c r="J22" s="50"/>
      <c r="K22" s="91"/>
      <c r="L22" s="91"/>
      <c r="M22" s="86"/>
      <c r="N22" s="87"/>
      <c r="O22" s="86"/>
      <c r="P22" s="86"/>
      <c r="Q22" s="88"/>
      <c r="R22" s="88"/>
      <c r="S22" s="79"/>
      <c r="T22" s="79"/>
      <c r="U22" s="79"/>
    </row>
    <row r="23" spans="1:21" ht="14.25">
      <c r="A23" s="41" t="s">
        <v>289</v>
      </c>
      <c r="B23" s="155" t="s">
        <v>45</v>
      </c>
      <c r="C23" s="155"/>
      <c r="D23" s="155"/>
      <c r="E23" s="155"/>
      <c r="F23" s="155"/>
      <c r="K23" s="91"/>
      <c r="L23" s="91"/>
      <c r="M23" s="86"/>
      <c r="N23" s="87"/>
      <c r="O23" s="86"/>
      <c r="P23" s="86"/>
      <c r="Q23" s="88"/>
      <c r="R23" s="88"/>
      <c r="S23" s="79"/>
      <c r="T23" s="79"/>
      <c r="U23" s="79"/>
    </row>
    <row r="24" spans="1:21" ht="30.75">
      <c r="A24" s="42" t="s">
        <v>22</v>
      </c>
      <c r="B24" s="85" t="s">
        <v>265</v>
      </c>
      <c r="C24" s="2" t="s">
        <v>211</v>
      </c>
      <c r="D24" s="53">
        <v>3</v>
      </c>
      <c r="E24" s="99"/>
      <c r="F24" s="55">
        <f>+E24*D24</f>
        <v>0</v>
      </c>
      <c r="K24" s="91"/>
      <c r="L24" s="91"/>
      <c r="M24" s="86"/>
      <c r="N24" s="87"/>
      <c r="O24" s="86"/>
      <c r="P24" s="86"/>
      <c r="Q24" s="88"/>
      <c r="R24" s="88"/>
      <c r="S24" s="79"/>
      <c r="T24" s="79"/>
      <c r="U24" s="79"/>
    </row>
    <row r="25" spans="1:21" ht="15">
      <c r="A25" s="42" t="s">
        <v>23</v>
      </c>
      <c r="B25" s="149" t="s">
        <v>332</v>
      </c>
      <c r="C25" s="146" t="s">
        <v>211</v>
      </c>
      <c r="D25" s="147">
        <v>29</v>
      </c>
      <c r="E25" s="99"/>
      <c r="F25" s="55">
        <f>+E25*D25</f>
        <v>0</v>
      </c>
      <c r="K25" s="91"/>
      <c r="L25" s="91"/>
      <c r="M25" s="86"/>
      <c r="N25" s="87"/>
      <c r="O25" s="86"/>
      <c r="P25" s="86"/>
      <c r="Q25" s="88"/>
      <c r="R25" s="88"/>
      <c r="S25" s="79"/>
      <c r="T25" s="79"/>
      <c r="U25" s="79"/>
    </row>
    <row r="26" spans="1:21" ht="14.25">
      <c r="A26" s="42" t="s">
        <v>24</v>
      </c>
      <c r="B26" s="83" t="s">
        <v>244</v>
      </c>
      <c r="C26" s="2" t="s">
        <v>211</v>
      </c>
      <c r="D26" s="53">
        <v>10</v>
      </c>
      <c r="E26" s="99"/>
      <c r="F26" s="55">
        <f>+E26*D26</f>
        <v>0</v>
      </c>
      <c r="K26" s="91"/>
      <c r="L26" s="91"/>
      <c r="M26" s="86"/>
      <c r="N26" s="86"/>
      <c r="O26" s="86"/>
      <c r="P26" s="86"/>
      <c r="Q26" s="88"/>
      <c r="R26" s="88"/>
      <c r="S26" s="79"/>
      <c r="T26" s="79"/>
      <c r="U26" s="79"/>
    </row>
    <row r="27" spans="1:21" ht="14.25">
      <c r="A27" s="42" t="s">
        <v>184</v>
      </c>
      <c r="B27" s="84" t="s">
        <v>245</v>
      </c>
      <c r="C27" s="2" t="s">
        <v>211</v>
      </c>
      <c r="D27" s="53">
        <v>10</v>
      </c>
      <c r="E27" s="99"/>
      <c r="F27" s="55">
        <f>+E27*D27</f>
        <v>0</v>
      </c>
      <c r="K27" s="91"/>
      <c r="L27" s="91"/>
      <c r="M27" s="86"/>
      <c r="N27" s="87"/>
      <c r="O27" s="86"/>
      <c r="P27" s="86"/>
      <c r="Q27" s="88"/>
      <c r="R27" s="88"/>
      <c r="S27" s="79"/>
      <c r="T27" s="79"/>
      <c r="U27" s="79"/>
    </row>
    <row r="28" spans="1:21" ht="14.25">
      <c r="A28" s="165" t="s">
        <v>49</v>
      </c>
      <c r="B28" s="166"/>
      <c r="C28" s="166"/>
      <c r="D28" s="166"/>
      <c r="E28" s="166"/>
      <c r="F28" s="117">
        <f>SUM(F24:F27)</f>
        <v>0</v>
      </c>
      <c r="K28" s="91"/>
      <c r="L28" s="91"/>
      <c r="M28" s="86"/>
      <c r="N28" s="87"/>
      <c r="O28" s="86"/>
      <c r="P28" s="86"/>
      <c r="Q28" s="88"/>
      <c r="R28" s="88"/>
      <c r="S28" s="79"/>
      <c r="T28" s="79"/>
      <c r="U28" s="79"/>
    </row>
    <row r="29" spans="1:21" ht="18.75" customHeight="1">
      <c r="A29" s="133" t="s">
        <v>295</v>
      </c>
      <c r="B29" s="167" t="s">
        <v>307</v>
      </c>
      <c r="C29" s="167"/>
      <c r="D29" s="167"/>
      <c r="E29" s="167"/>
      <c r="F29" s="167"/>
      <c r="K29" s="91"/>
      <c r="L29" s="91"/>
      <c r="M29" s="86"/>
      <c r="N29" s="87"/>
      <c r="O29" s="86"/>
      <c r="P29" s="86"/>
      <c r="Q29" s="88"/>
      <c r="R29" s="88"/>
      <c r="S29" s="79"/>
      <c r="T29" s="79"/>
      <c r="U29" s="79"/>
    </row>
    <row r="30" spans="1:21" ht="39" customHeight="1">
      <c r="A30" s="7" t="s">
        <v>29</v>
      </c>
      <c r="B30" s="76" t="s">
        <v>344</v>
      </c>
      <c r="C30" s="7" t="s">
        <v>201</v>
      </c>
      <c r="D30" s="7">
        <v>70</v>
      </c>
      <c r="E30" s="77"/>
      <c r="F30" s="77">
        <f>+E30*D30</f>
        <v>0</v>
      </c>
      <c r="K30" s="91"/>
      <c r="L30" s="91"/>
      <c r="M30" s="86"/>
      <c r="N30" s="89"/>
      <c r="O30" s="86"/>
      <c r="P30" s="86"/>
      <c r="Q30" s="88"/>
      <c r="R30" s="88"/>
      <c r="S30" s="79"/>
      <c r="T30" s="79"/>
      <c r="U30" s="79"/>
    </row>
    <row r="31" spans="1:21" ht="14.25">
      <c r="A31" s="102"/>
      <c r="B31" s="103" t="s">
        <v>57</v>
      </c>
      <c r="C31" s="104"/>
      <c r="D31" s="104"/>
      <c r="E31" s="115"/>
      <c r="F31" s="106">
        <f>SUM(F30:F30)</f>
        <v>0</v>
      </c>
      <c r="K31" s="91"/>
      <c r="L31" s="91"/>
      <c r="M31" s="86"/>
      <c r="N31" s="87"/>
      <c r="O31" s="86"/>
      <c r="P31" s="86"/>
      <c r="Q31" s="88"/>
      <c r="R31" s="88"/>
      <c r="S31" s="79"/>
      <c r="T31" s="79"/>
      <c r="U31" s="79"/>
    </row>
    <row r="32" spans="1:21" ht="14.25">
      <c r="A32" s="41" t="s">
        <v>40</v>
      </c>
      <c r="B32" s="155" t="s">
        <v>59</v>
      </c>
      <c r="C32" s="155"/>
      <c r="D32" s="155"/>
      <c r="E32" s="155"/>
      <c r="F32" s="155"/>
      <c r="K32" s="91"/>
      <c r="L32" s="91"/>
      <c r="M32" s="86"/>
      <c r="N32" s="87"/>
      <c r="O32" s="86"/>
      <c r="P32" s="86"/>
      <c r="Q32" s="88"/>
      <c r="R32" s="88"/>
      <c r="S32" s="79"/>
      <c r="T32" s="79"/>
      <c r="U32" s="79"/>
    </row>
    <row r="33" spans="1:21" ht="14.25">
      <c r="A33" s="7" t="s">
        <v>42</v>
      </c>
      <c r="B33" s="75" t="s">
        <v>255</v>
      </c>
      <c r="C33" s="7" t="s">
        <v>7</v>
      </c>
      <c r="D33" s="7">
        <v>1680</v>
      </c>
      <c r="E33" s="77"/>
      <c r="F33" s="19">
        <f>+E33*D33</f>
        <v>0</v>
      </c>
      <c r="K33" s="91"/>
      <c r="L33" s="91"/>
      <c r="M33" s="86"/>
      <c r="N33" s="87"/>
      <c r="O33" s="86"/>
      <c r="P33" s="86"/>
      <c r="Q33" s="88"/>
      <c r="R33" s="88"/>
      <c r="S33" s="79"/>
      <c r="T33" s="79"/>
      <c r="U33" s="79"/>
    </row>
    <row r="34" spans="1:21" ht="14.25">
      <c r="A34" s="7" t="s">
        <v>147</v>
      </c>
      <c r="B34" s="75" t="s">
        <v>256</v>
      </c>
      <c r="C34" s="7" t="s">
        <v>7</v>
      </c>
      <c r="D34" s="7">
        <f>+((29+17+1.8+29+3.1+3.5+18)*4.5)-((1.5*1.2*15)+(2*2.1*6)+(0.8*0.8*11))</f>
        <v>397.05999999999995</v>
      </c>
      <c r="E34" s="77"/>
      <c r="F34" s="19">
        <f>+E34*D34</f>
        <v>0</v>
      </c>
      <c r="K34" s="91"/>
      <c r="L34" s="91"/>
      <c r="M34" s="86"/>
      <c r="N34" s="87"/>
      <c r="O34" s="86"/>
      <c r="P34" s="86"/>
      <c r="Q34" s="88"/>
      <c r="R34" s="88"/>
      <c r="S34" s="79"/>
      <c r="T34" s="79"/>
      <c r="U34" s="79"/>
    </row>
    <row r="35" spans="1:21" ht="14.25">
      <c r="A35" s="112"/>
      <c r="B35" s="113" t="s">
        <v>64</v>
      </c>
      <c r="C35" s="114"/>
      <c r="D35" s="114"/>
      <c r="E35" s="115"/>
      <c r="F35" s="116">
        <f>SUM(F33:F34)</f>
        <v>0</v>
      </c>
      <c r="K35" s="91"/>
      <c r="L35" s="91"/>
      <c r="M35" s="86"/>
      <c r="N35" s="87"/>
      <c r="O35" s="86"/>
      <c r="P35" s="86"/>
      <c r="Q35" s="88"/>
      <c r="R35" s="88"/>
      <c r="S35" s="79"/>
      <c r="T35" s="79"/>
      <c r="U35" s="79"/>
    </row>
    <row r="36" spans="1:21" ht="15" customHeight="1">
      <c r="A36" s="41" t="s">
        <v>44</v>
      </c>
      <c r="B36" s="170" t="s">
        <v>66</v>
      </c>
      <c r="C36" s="155"/>
      <c r="D36" s="155"/>
      <c r="E36" s="155"/>
      <c r="F36" s="155"/>
      <c r="K36" s="91"/>
      <c r="L36" s="91"/>
      <c r="M36" s="86"/>
      <c r="N36" s="89"/>
      <c r="O36" s="86"/>
      <c r="P36" s="86"/>
      <c r="Q36" s="88"/>
      <c r="R36" s="90"/>
      <c r="S36" s="79"/>
      <c r="T36" s="79"/>
      <c r="U36" s="79"/>
    </row>
    <row r="37" spans="1:21" ht="14.25">
      <c r="A37" s="42" t="s">
        <v>46</v>
      </c>
      <c r="B37" s="3" t="s">
        <v>69</v>
      </c>
      <c r="C37" s="2" t="s">
        <v>6</v>
      </c>
      <c r="D37" s="53">
        <v>1</v>
      </c>
      <c r="E37" s="54"/>
      <c r="F37" s="19">
        <f>+E37*D37</f>
        <v>0</v>
      </c>
      <c r="K37" s="91"/>
      <c r="L37" s="91"/>
      <c r="M37" s="86"/>
      <c r="N37" s="86"/>
      <c r="O37" s="86"/>
      <c r="P37" s="86"/>
      <c r="Q37" s="88"/>
      <c r="R37" s="88"/>
      <c r="S37" s="79"/>
      <c r="T37" s="79"/>
      <c r="U37" s="79"/>
    </row>
    <row r="38" spans="1:18" ht="27">
      <c r="A38" s="7" t="s">
        <v>308</v>
      </c>
      <c r="B38" s="76" t="s">
        <v>246</v>
      </c>
      <c r="C38" s="7" t="s">
        <v>211</v>
      </c>
      <c r="D38" s="7">
        <v>10</v>
      </c>
      <c r="E38" s="77"/>
      <c r="F38" s="19">
        <f>+E38*D38</f>
        <v>0</v>
      </c>
      <c r="M38" s="82"/>
      <c r="N38" s="82"/>
      <c r="O38" s="82"/>
      <c r="P38" s="82"/>
      <c r="Q38" s="82"/>
      <c r="R38" s="82"/>
    </row>
    <row r="39" spans="1:18" ht="14.25">
      <c r="A39" s="7" t="s">
        <v>195</v>
      </c>
      <c r="B39" s="148" t="s">
        <v>333</v>
      </c>
      <c r="C39" s="150" t="s">
        <v>211</v>
      </c>
      <c r="D39" s="150">
        <v>15</v>
      </c>
      <c r="E39" s="77"/>
      <c r="F39" s="19">
        <f aca="true" t="shared" si="1" ref="F39:F58">+E39*D39</f>
        <v>0</v>
      </c>
      <c r="M39" s="82"/>
      <c r="N39" s="82"/>
      <c r="O39" s="82"/>
      <c r="P39" s="82"/>
      <c r="Q39" s="82"/>
      <c r="R39" s="82"/>
    </row>
    <row r="40" spans="1:6" ht="27">
      <c r="A40" s="7" t="s">
        <v>196</v>
      </c>
      <c r="B40" s="76" t="s">
        <v>248</v>
      </c>
      <c r="C40" s="7" t="s">
        <v>211</v>
      </c>
      <c r="D40" s="7">
        <v>10</v>
      </c>
      <c r="E40" s="77"/>
      <c r="F40" s="19">
        <f t="shared" si="1"/>
        <v>0</v>
      </c>
    </row>
    <row r="41" spans="1:6" ht="27">
      <c r="A41" s="7" t="s">
        <v>309</v>
      </c>
      <c r="B41" s="76" t="s">
        <v>250</v>
      </c>
      <c r="C41" s="7" t="s">
        <v>211</v>
      </c>
      <c r="D41" s="7">
        <v>15</v>
      </c>
      <c r="E41" s="77"/>
      <c r="F41" s="19">
        <f t="shared" si="1"/>
        <v>0</v>
      </c>
    </row>
    <row r="42" spans="1:6" ht="27">
      <c r="A42" s="7" t="s">
        <v>197</v>
      </c>
      <c r="B42" s="76" t="s">
        <v>251</v>
      </c>
      <c r="C42" s="7" t="s">
        <v>211</v>
      </c>
      <c r="D42" s="7">
        <v>10</v>
      </c>
      <c r="E42" s="77"/>
      <c r="F42" s="19">
        <f t="shared" si="1"/>
        <v>0</v>
      </c>
    </row>
    <row r="43" spans="1:6" ht="27">
      <c r="A43" s="7" t="s">
        <v>310</v>
      </c>
      <c r="B43" s="76" t="s">
        <v>252</v>
      </c>
      <c r="C43" s="7" t="s">
        <v>211</v>
      </c>
      <c r="D43" s="7">
        <v>5</v>
      </c>
      <c r="E43" s="77"/>
      <c r="F43" s="19">
        <f t="shared" si="1"/>
        <v>0</v>
      </c>
    </row>
    <row r="44" spans="1:6" ht="27">
      <c r="A44" s="7" t="s">
        <v>221</v>
      </c>
      <c r="B44" s="76" t="s">
        <v>253</v>
      </c>
      <c r="C44" s="7" t="s">
        <v>211</v>
      </c>
      <c r="D44" s="7">
        <v>5</v>
      </c>
      <c r="E44" s="77"/>
      <c r="F44" s="19">
        <f t="shared" si="1"/>
        <v>0</v>
      </c>
    </row>
    <row r="45" spans="1:6" ht="27">
      <c r="A45" s="7" t="s">
        <v>202</v>
      </c>
      <c r="B45" s="76" t="s">
        <v>257</v>
      </c>
      <c r="C45" s="7" t="s">
        <v>6</v>
      </c>
      <c r="D45" s="7">
        <v>1</v>
      </c>
      <c r="E45" s="77"/>
      <c r="F45" s="19">
        <f t="shared" si="1"/>
        <v>0</v>
      </c>
    </row>
    <row r="46" spans="1:6" ht="41.25">
      <c r="A46" s="7" t="s">
        <v>222</v>
      </c>
      <c r="B46" s="76" t="s">
        <v>260</v>
      </c>
      <c r="C46" s="7" t="s">
        <v>6</v>
      </c>
      <c r="D46" s="7">
        <v>1</v>
      </c>
      <c r="E46" s="77"/>
      <c r="F46" s="19">
        <f t="shared" si="1"/>
        <v>0</v>
      </c>
    </row>
    <row r="47" spans="1:6" ht="27">
      <c r="A47" s="42" t="s">
        <v>271</v>
      </c>
      <c r="B47" s="76" t="s">
        <v>254</v>
      </c>
      <c r="C47" s="7" t="s">
        <v>211</v>
      </c>
      <c r="D47" s="7">
        <v>7</v>
      </c>
      <c r="E47" s="77"/>
      <c r="F47" s="19">
        <f t="shared" si="1"/>
        <v>0</v>
      </c>
    </row>
    <row r="48" spans="1:6" ht="27">
      <c r="A48" s="42" t="s">
        <v>311</v>
      </c>
      <c r="B48" s="3" t="s">
        <v>86</v>
      </c>
      <c r="C48" s="2" t="s">
        <v>47</v>
      </c>
      <c r="D48" s="53">
        <v>1</v>
      </c>
      <c r="E48" s="100"/>
      <c r="F48" s="19">
        <f t="shared" si="1"/>
        <v>0</v>
      </c>
    </row>
    <row r="49" spans="1:6" ht="27">
      <c r="A49" s="42" t="s">
        <v>272</v>
      </c>
      <c r="B49" s="6" t="s">
        <v>88</v>
      </c>
      <c r="C49" s="5" t="s">
        <v>47</v>
      </c>
      <c r="D49" s="53">
        <v>1</v>
      </c>
      <c r="E49" s="101"/>
      <c r="F49" s="19">
        <f t="shared" si="1"/>
        <v>0</v>
      </c>
    </row>
    <row r="50" spans="1:6" ht="14.25">
      <c r="A50" s="42" t="s">
        <v>312</v>
      </c>
      <c r="B50" s="3" t="s">
        <v>90</v>
      </c>
      <c r="C50" s="2" t="s">
        <v>47</v>
      </c>
      <c r="D50" s="53">
        <v>1</v>
      </c>
      <c r="E50" s="100"/>
      <c r="F50" s="19">
        <f t="shared" si="1"/>
        <v>0</v>
      </c>
    </row>
    <row r="51" spans="1:6" ht="27">
      <c r="A51" s="42" t="s">
        <v>274</v>
      </c>
      <c r="B51" s="3" t="s">
        <v>92</v>
      </c>
      <c r="C51" s="2" t="s">
        <v>47</v>
      </c>
      <c r="D51" s="53">
        <v>3</v>
      </c>
      <c r="E51" s="100"/>
      <c r="F51" s="19">
        <f t="shared" si="1"/>
        <v>0</v>
      </c>
    </row>
    <row r="52" spans="1:6" ht="27">
      <c r="A52" s="42" t="s">
        <v>276</v>
      </c>
      <c r="B52" s="3" t="s">
        <v>94</v>
      </c>
      <c r="C52" s="2" t="s">
        <v>47</v>
      </c>
      <c r="D52" s="53">
        <v>3</v>
      </c>
      <c r="E52" s="100"/>
      <c r="F52" s="19">
        <f t="shared" si="1"/>
        <v>0</v>
      </c>
    </row>
    <row r="53" spans="1:6" ht="27">
      <c r="A53" s="42" t="s">
        <v>293</v>
      </c>
      <c r="B53" s="3" t="s">
        <v>96</v>
      </c>
      <c r="C53" s="2" t="s">
        <v>47</v>
      </c>
      <c r="D53" s="53">
        <v>3</v>
      </c>
      <c r="E53" s="100"/>
      <c r="F53" s="19">
        <f t="shared" si="1"/>
        <v>0</v>
      </c>
    </row>
    <row r="54" spans="1:6" ht="27">
      <c r="A54" s="42" t="s">
        <v>313</v>
      </c>
      <c r="B54" s="3" t="s">
        <v>98</v>
      </c>
      <c r="C54" s="2" t="s">
        <v>47</v>
      </c>
      <c r="D54" s="53">
        <v>6</v>
      </c>
      <c r="E54" s="100"/>
      <c r="F54" s="19">
        <f t="shared" si="1"/>
        <v>0</v>
      </c>
    </row>
    <row r="55" spans="1:6" ht="27">
      <c r="A55" s="42" t="s">
        <v>314</v>
      </c>
      <c r="B55" s="3" t="s">
        <v>100</v>
      </c>
      <c r="C55" s="2" t="s">
        <v>47</v>
      </c>
      <c r="D55" s="53">
        <v>2</v>
      </c>
      <c r="E55" s="100"/>
      <c r="F55" s="19">
        <f t="shared" si="1"/>
        <v>0</v>
      </c>
    </row>
    <row r="56" spans="1:6" ht="27">
      <c r="A56" s="42" t="s">
        <v>315</v>
      </c>
      <c r="B56" s="3" t="s">
        <v>102</v>
      </c>
      <c r="C56" s="2" t="s">
        <v>47</v>
      </c>
      <c r="D56" s="53">
        <v>6</v>
      </c>
      <c r="E56" s="100"/>
      <c r="F56" s="19">
        <f t="shared" si="1"/>
        <v>0</v>
      </c>
    </row>
    <row r="57" spans="1:6" ht="27">
      <c r="A57" s="42" t="s">
        <v>316</v>
      </c>
      <c r="B57" s="3" t="s">
        <v>103</v>
      </c>
      <c r="C57" s="2" t="s">
        <v>6</v>
      </c>
      <c r="D57" s="53">
        <v>1</v>
      </c>
      <c r="E57" s="100"/>
      <c r="F57" s="19">
        <f t="shared" si="1"/>
        <v>0</v>
      </c>
    </row>
    <row r="58" spans="1:6" ht="15">
      <c r="A58" s="123" t="s">
        <v>317</v>
      </c>
      <c r="B58" s="3" t="s">
        <v>228</v>
      </c>
      <c r="C58" s="2" t="s">
        <v>47</v>
      </c>
      <c r="D58" s="53">
        <v>2</v>
      </c>
      <c r="E58" s="100"/>
      <c r="F58" s="19">
        <f t="shared" si="1"/>
        <v>0</v>
      </c>
    </row>
    <row r="59" spans="1:17" s="49" customFormat="1" ht="93">
      <c r="A59" s="123" t="s">
        <v>318</v>
      </c>
      <c r="B59" s="125" t="s">
        <v>326</v>
      </c>
      <c r="C59" s="125" t="s">
        <v>6</v>
      </c>
      <c r="D59" s="125">
        <v>1</v>
      </c>
      <c r="E59" s="124"/>
      <c r="F59" s="126">
        <f>E59*D59</f>
        <v>0</v>
      </c>
      <c r="Q59" s="127"/>
    </row>
    <row r="60" spans="1:6" ht="14.25">
      <c r="A60" s="107"/>
      <c r="B60" s="103" t="s">
        <v>104</v>
      </c>
      <c r="C60" s="109"/>
      <c r="D60" s="109"/>
      <c r="E60" s="110"/>
      <c r="F60" s="111">
        <f>SUM(F48:F59)</f>
        <v>0</v>
      </c>
    </row>
    <row r="61" spans="1:6" ht="14.25">
      <c r="A61" s="43" t="s">
        <v>50</v>
      </c>
      <c r="B61" s="155" t="s">
        <v>106</v>
      </c>
      <c r="C61" s="155"/>
      <c r="D61" s="155"/>
      <c r="E61" s="155"/>
      <c r="F61" s="155"/>
    </row>
    <row r="62" spans="1:6" ht="41.25">
      <c r="A62" s="42" t="s">
        <v>52</v>
      </c>
      <c r="B62" s="3" t="s">
        <v>108</v>
      </c>
      <c r="C62" s="2" t="s">
        <v>6</v>
      </c>
      <c r="D62" s="53">
        <v>1</v>
      </c>
      <c r="E62" s="99"/>
      <c r="F62" s="19">
        <f>+E62*D62</f>
        <v>0</v>
      </c>
    </row>
    <row r="63" spans="1:6" ht="14.25">
      <c r="A63" s="42" t="s">
        <v>247</v>
      </c>
      <c r="B63" s="3" t="s">
        <v>110</v>
      </c>
      <c r="C63" s="2" t="s">
        <v>47</v>
      </c>
      <c r="D63" s="53">
        <v>2</v>
      </c>
      <c r="E63" s="99"/>
      <c r="F63" s="19">
        <f>+E63*D63</f>
        <v>0</v>
      </c>
    </row>
    <row r="64" spans="1:6" ht="14.25">
      <c r="A64" s="42" t="s">
        <v>249</v>
      </c>
      <c r="B64" s="3" t="s">
        <v>112</v>
      </c>
      <c r="C64" s="2" t="s">
        <v>47</v>
      </c>
      <c r="D64" s="53">
        <v>2</v>
      </c>
      <c r="E64" s="99"/>
      <c r="F64" s="19">
        <f>+E64*D64</f>
        <v>0</v>
      </c>
    </row>
    <row r="65" spans="1:6" ht="14.25">
      <c r="A65" s="102"/>
      <c r="B65" s="103" t="s">
        <v>113</v>
      </c>
      <c r="C65" s="166"/>
      <c r="D65" s="166"/>
      <c r="E65" s="166"/>
      <c r="F65" s="106">
        <f>SUM(F62:F64)</f>
        <v>0</v>
      </c>
    </row>
    <row r="66" spans="1:6" ht="14.25">
      <c r="A66" s="41" t="s">
        <v>319</v>
      </c>
      <c r="B66" s="155" t="s">
        <v>115</v>
      </c>
      <c r="C66" s="155"/>
      <c r="D66" s="155"/>
      <c r="E66" s="155"/>
      <c r="F66" s="155"/>
    </row>
    <row r="67" spans="1:6" ht="14.25">
      <c r="A67" s="42" t="s">
        <v>56</v>
      </c>
      <c r="B67" s="15" t="s">
        <v>117</v>
      </c>
      <c r="C67" s="2" t="s">
        <v>47</v>
      </c>
      <c r="D67" s="53">
        <v>4</v>
      </c>
      <c r="E67" s="100"/>
      <c r="F67" s="19">
        <f>+E67*D67</f>
        <v>0</v>
      </c>
    </row>
    <row r="68" spans="1:6" ht="14.25">
      <c r="A68" s="107"/>
      <c r="B68" s="103" t="s">
        <v>118</v>
      </c>
      <c r="C68" s="166"/>
      <c r="D68" s="166"/>
      <c r="E68" s="166"/>
      <c r="F68" s="108">
        <f>SUM(F67:F67)</f>
        <v>0</v>
      </c>
    </row>
    <row r="69" spans="1:6" ht="14.25">
      <c r="A69" s="41" t="s">
        <v>65</v>
      </c>
      <c r="B69" s="155" t="s">
        <v>161</v>
      </c>
      <c r="C69" s="155"/>
      <c r="D69" s="155"/>
      <c r="E69" s="155"/>
      <c r="F69" s="155"/>
    </row>
    <row r="70" spans="1:6" ht="41.25">
      <c r="A70" s="42" t="s">
        <v>67</v>
      </c>
      <c r="B70" s="3" t="s">
        <v>163</v>
      </c>
      <c r="C70" s="2" t="s">
        <v>6</v>
      </c>
      <c r="D70" s="53">
        <v>1</v>
      </c>
      <c r="E70" s="100"/>
      <c r="F70" s="19">
        <f aca="true" t="shared" si="2" ref="F70:F89">+E70*D70</f>
        <v>0</v>
      </c>
    </row>
    <row r="71" spans="1:6" ht="14.25">
      <c r="A71" s="42" t="s">
        <v>320</v>
      </c>
      <c r="B71" s="3" t="s">
        <v>187</v>
      </c>
      <c r="C71" s="2" t="s">
        <v>47</v>
      </c>
      <c r="D71" s="53">
        <v>10</v>
      </c>
      <c r="E71" s="100"/>
      <c r="F71" s="19">
        <f t="shared" si="2"/>
        <v>0</v>
      </c>
    </row>
    <row r="72" spans="1:6" ht="27">
      <c r="A72" s="42" t="s">
        <v>68</v>
      </c>
      <c r="B72" s="3" t="s">
        <v>278</v>
      </c>
      <c r="C72" s="2" t="s">
        <v>47</v>
      </c>
      <c r="D72" s="53">
        <v>10</v>
      </c>
      <c r="E72" s="100"/>
      <c r="F72" s="19">
        <f t="shared" si="2"/>
        <v>0</v>
      </c>
    </row>
    <row r="73" spans="1:6" ht="14.25">
      <c r="A73" s="42" t="s">
        <v>321</v>
      </c>
      <c r="B73" s="3" t="s">
        <v>189</v>
      </c>
      <c r="C73" s="2" t="s">
        <v>47</v>
      </c>
      <c r="D73" s="53">
        <v>10</v>
      </c>
      <c r="E73" s="67"/>
      <c r="F73" s="19">
        <f t="shared" si="2"/>
        <v>0</v>
      </c>
    </row>
    <row r="74" spans="1:6" ht="14.25">
      <c r="A74" s="42" t="s">
        <v>70</v>
      </c>
      <c r="B74" s="3" t="s">
        <v>191</v>
      </c>
      <c r="C74" s="2" t="s">
        <v>47</v>
      </c>
      <c r="D74" s="53">
        <v>10</v>
      </c>
      <c r="E74" s="67"/>
      <c r="F74" s="19">
        <f t="shared" si="2"/>
        <v>0</v>
      </c>
    </row>
    <row r="75" spans="1:6" ht="14.25">
      <c r="A75" s="42" t="s">
        <v>149</v>
      </c>
      <c r="B75" s="3" t="s">
        <v>279</v>
      </c>
      <c r="C75" s="2" t="s">
        <v>47</v>
      </c>
      <c r="D75" s="53">
        <v>10</v>
      </c>
      <c r="E75" s="67"/>
      <c r="F75" s="19">
        <f t="shared" si="2"/>
        <v>0</v>
      </c>
    </row>
    <row r="76" spans="1:6" ht="14.25">
      <c r="A76" s="42" t="s">
        <v>72</v>
      </c>
      <c r="B76" s="3" t="s">
        <v>171</v>
      </c>
      <c r="C76" s="2" t="s">
        <v>47</v>
      </c>
      <c r="D76" s="53">
        <v>8</v>
      </c>
      <c r="E76" s="67"/>
      <c r="F76" s="19">
        <f t="shared" si="2"/>
        <v>0</v>
      </c>
    </row>
    <row r="77" spans="1:6" ht="14.25">
      <c r="A77" s="97" t="s">
        <v>198</v>
      </c>
      <c r="B77" s="84" t="s">
        <v>267</v>
      </c>
      <c r="C77" s="2" t="s">
        <v>231</v>
      </c>
      <c r="D77" s="2">
        <v>1</v>
      </c>
      <c r="E77" s="154"/>
      <c r="F77" s="19">
        <f t="shared" si="2"/>
        <v>0</v>
      </c>
    </row>
    <row r="78" spans="1:6" ht="19.5" customHeight="1">
      <c r="A78" s="97" t="s">
        <v>151</v>
      </c>
      <c r="B78" s="84" t="s">
        <v>268</v>
      </c>
      <c r="C78" s="2" t="s">
        <v>211</v>
      </c>
      <c r="D78" s="2">
        <v>1</v>
      </c>
      <c r="E78" s="154"/>
      <c r="F78" s="19">
        <f t="shared" si="2"/>
        <v>0</v>
      </c>
    </row>
    <row r="79" spans="1:6" ht="27">
      <c r="A79" s="97" t="s">
        <v>73</v>
      </c>
      <c r="B79" s="151" t="s">
        <v>336</v>
      </c>
      <c r="C79" s="146" t="s">
        <v>231</v>
      </c>
      <c r="D79" s="146">
        <v>1</v>
      </c>
      <c r="E79" s="94"/>
      <c r="F79" s="19">
        <f t="shared" si="2"/>
        <v>0</v>
      </c>
    </row>
    <row r="80" spans="1:6" ht="27">
      <c r="A80" s="97" t="s">
        <v>75</v>
      </c>
      <c r="B80" s="84" t="s">
        <v>269</v>
      </c>
      <c r="C80" s="2" t="s">
        <v>48</v>
      </c>
      <c r="D80" s="2">
        <v>45</v>
      </c>
      <c r="E80" s="94"/>
      <c r="F80" s="19">
        <f t="shared" si="2"/>
        <v>0</v>
      </c>
    </row>
    <row r="81" spans="1:6" ht="54.75">
      <c r="A81" s="97" t="s">
        <v>77</v>
      </c>
      <c r="B81" s="84" t="s">
        <v>270</v>
      </c>
      <c r="C81" s="2" t="s">
        <v>48</v>
      </c>
      <c r="D81" s="2">
        <v>100</v>
      </c>
      <c r="E81" s="94"/>
      <c r="F81" s="19">
        <f t="shared" si="2"/>
        <v>0</v>
      </c>
    </row>
    <row r="82" spans="1:6" ht="54.75">
      <c r="A82" s="97" t="s">
        <v>79</v>
      </c>
      <c r="B82" s="151" t="s">
        <v>335</v>
      </c>
      <c r="C82" s="146" t="s">
        <v>231</v>
      </c>
      <c r="D82" s="146">
        <v>1</v>
      </c>
      <c r="E82" s="94"/>
      <c r="F82" s="19">
        <f t="shared" si="2"/>
        <v>0</v>
      </c>
    </row>
    <row r="83" spans="1:6" s="82" customFormat="1" ht="27">
      <c r="A83" s="97" t="s">
        <v>81</v>
      </c>
      <c r="B83" s="84" t="s">
        <v>280</v>
      </c>
      <c r="C83" s="2" t="s">
        <v>48</v>
      </c>
      <c r="D83" s="2">
        <v>30</v>
      </c>
      <c r="E83" s="94"/>
      <c r="F83" s="19">
        <f t="shared" si="2"/>
        <v>0</v>
      </c>
    </row>
    <row r="84" spans="1:6" ht="27">
      <c r="A84" s="98" t="s">
        <v>153</v>
      </c>
      <c r="B84" s="95" t="s">
        <v>273</v>
      </c>
      <c r="C84" s="5" t="s">
        <v>211</v>
      </c>
      <c r="D84" s="5">
        <v>4</v>
      </c>
      <c r="E84" s="96"/>
      <c r="F84" s="21">
        <f t="shared" si="2"/>
        <v>0</v>
      </c>
    </row>
    <row r="85" spans="1:6" ht="14.25">
      <c r="A85" s="98" t="s">
        <v>83</v>
      </c>
      <c r="B85" s="151" t="s">
        <v>334</v>
      </c>
      <c r="C85" s="146" t="s">
        <v>211</v>
      </c>
      <c r="D85" s="146">
        <v>3</v>
      </c>
      <c r="E85" s="96"/>
      <c r="F85" s="21">
        <f t="shared" si="2"/>
        <v>0</v>
      </c>
    </row>
    <row r="86" spans="1:6" ht="14.25">
      <c r="A86" s="98" t="s">
        <v>85</v>
      </c>
      <c r="B86" s="151" t="s">
        <v>345</v>
      </c>
      <c r="C86" s="146" t="s">
        <v>211</v>
      </c>
      <c r="D86" s="146">
        <v>4</v>
      </c>
      <c r="E86" s="96"/>
      <c r="F86" s="21">
        <f t="shared" si="2"/>
        <v>0</v>
      </c>
    </row>
    <row r="87" spans="1:6" ht="27">
      <c r="A87" s="97" t="s">
        <v>87</v>
      </c>
      <c r="B87" s="84" t="s">
        <v>275</v>
      </c>
      <c r="C87" s="2" t="s">
        <v>211</v>
      </c>
      <c r="D87" s="2">
        <v>6</v>
      </c>
      <c r="E87" s="94"/>
      <c r="F87" s="19">
        <f t="shared" si="2"/>
        <v>0</v>
      </c>
    </row>
    <row r="88" spans="1:6" ht="27">
      <c r="A88" s="97" t="s">
        <v>89</v>
      </c>
      <c r="B88" s="84" t="s">
        <v>277</v>
      </c>
      <c r="C88" s="2" t="s">
        <v>211</v>
      </c>
      <c r="D88" s="2">
        <v>8</v>
      </c>
      <c r="E88" s="94"/>
      <c r="F88" s="19">
        <f t="shared" si="2"/>
        <v>0</v>
      </c>
    </row>
    <row r="89" spans="1:6" ht="57" customHeight="1">
      <c r="A89" s="97" t="s">
        <v>91</v>
      </c>
      <c r="B89" s="3" t="s">
        <v>292</v>
      </c>
      <c r="C89" s="2" t="s">
        <v>6</v>
      </c>
      <c r="D89" s="56">
        <v>1</v>
      </c>
      <c r="E89" s="94"/>
      <c r="F89" s="19">
        <f t="shared" si="2"/>
        <v>0</v>
      </c>
    </row>
    <row r="90" spans="1:6" ht="14.25">
      <c r="A90" s="104"/>
      <c r="B90" s="103" t="s">
        <v>172</v>
      </c>
      <c r="C90" s="166"/>
      <c r="D90" s="166"/>
      <c r="E90" s="166"/>
      <c r="F90" s="105">
        <f>SUM(F70:F89)</f>
        <v>0</v>
      </c>
    </row>
    <row r="91" spans="1:8" ht="14.25">
      <c r="A91" s="129"/>
      <c r="B91" s="130"/>
      <c r="C91" s="131"/>
      <c r="D91" s="131"/>
      <c r="E91" s="131"/>
      <c r="F91" s="132"/>
      <c r="H91" s="153">
        <f>F92+'Cadre DQE TANGUE'!F149</f>
        <v>0</v>
      </c>
    </row>
    <row r="92" spans="1:6" ht="14.25">
      <c r="A92" s="44"/>
      <c r="B92" s="159" t="s">
        <v>141</v>
      </c>
      <c r="C92" s="159"/>
      <c r="D92" s="159"/>
      <c r="E92" s="159"/>
      <c r="F92" s="28">
        <f>+F90+F68+F65+F60+F35+F28+F22+F7+F31</f>
        <v>0</v>
      </c>
    </row>
    <row r="93" spans="1:6" ht="14.25">
      <c r="A93" s="44"/>
      <c r="B93" s="159" t="s">
        <v>142</v>
      </c>
      <c r="C93" s="159"/>
      <c r="D93" s="159"/>
      <c r="E93" s="159"/>
      <c r="F93" s="28">
        <f>+F92*0.18</f>
        <v>0</v>
      </c>
    </row>
    <row r="94" spans="1:6" ht="15" thickBot="1">
      <c r="A94" s="45"/>
      <c r="B94" s="171" t="s">
        <v>143</v>
      </c>
      <c r="C94" s="171"/>
      <c r="D94" s="171"/>
      <c r="E94" s="171"/>
      <c r="F94" s="46">
        <f>+F93+F92</f>
        <v>0</v>
      </c>
    </row>
    <row r="95" ht="15" thickTop="1"/>
  </sheetData>
  <sheetProtection/>
  <mergeCells count="18">
    <mergeCell ref="B92:E92"/>
    <mergeCell ref="B93:E93"/>
    <mergeCell ref="B94:E94"/>
    <mergeCell ref="C90:E90"/>
    <mergeCell ref="A2:F2"/>
    <mergeCell ref="B61:F61"/>
    <mergeCell ref="B69:F69"/>
    <mergeCell ref="A4:F4"/>
    <mergeCell ref="A8:F8"/>
    <mergeCell ref="A28:E28"/>
    <mergeCell ref="B32:F32"/>
    <mergeCell ref="B29:F29"/>
    <mergeCell ref="A1:F1"/>
    <mergeCell ref="B66:F66"/>
    <mergeCell ref="C68:E68"/>
    <mergeCell ref="B23:F23"/>
    <mergeCell ref="C65:E65"/>
    <mergeCell ref="B36:F36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ROWLQND KOFFI</dc:creator>
  <cp:keywords/>
  <dc:description/>
  <cp:lastModifiedBy>USER</cp:lastModifiedBy>
  <dcterms:created xsi:type="dcterms:W3CDTF">2022-06-15T11:19:33Z</dcterms:created>
  <dcterms:modified xsi:type="dcterms:W3CDTF">2023-12-08T13:00:39Z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f113c75090074ac9a478192ae8a84242</vt:lpwstr>
  </property>
</Properties>
</file>